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ghkfar1.ghkint.local\Farringdon\Jobs\EUR\JHA\J9312 - Children in Justice Proceedings\Civil justice\National datasets\Final versions\"/>
    </mc:Choice>
  </mc:AlternateContent>
  <bookViews>
    <workbookView xWindow="0" yWindow="0" windowWidth="25200" windowHeight="11385" tabRatio="870" firstSheet="20" activeTab="25"/>
  </bookViews>
  <sheets>
    <sheet name="EEDS1TC2data" sheetId="59" r:id="rId1"/>
    <sheet name="EEDS1TC2metadata" sheetId="60" r:id="rId2"/>
    <sheet name="EEDS2TC9data" sheetId="61" r:id="rId3"/>
    <sheet name="EEDS2TC9metadata" sheetId="62" r:id="rId4"/>
    <sheet name="EEDS3TC9data" sheetId="63" r:id="rId5"/>
    <sheet name="EEDS3TC9metadata" sheetId="64" r:id="rId6"/>
    <sheet name="EEDS4TC9data" sheetId="65" r:id="rId7"/>
    <sheet name="EEDS4TC9metadata" sheetId="66" r:id="rId8"/>
    <sheet name="EEDS5TC11data" sheetId="67" r:id="rId9"/>
    <sheet name="EEDS5TC11metadata" sheetId="68" r:id="rId10"/>
    <sheet name="EEDS6TC10data" sheetId="69" r:id="rId11"/>
    <sheet name="EEDS6TC10metadata" sheetId="70" r:id="rId12"/>
    <sheet name="EEDS7TC6data" sheetId="71" r:id="rId13"/>
    <sheet name="EEDS7TC6metadata" sheetId="72" r:id="rId14"/>
    <sheet name="EEDS8TC6data" sheetId="73" r:id="rId15"/>
    <sheet name="EEDS8TC6metadata" sheetId="74" r:id="rId16"/>
    <sheet name="EEDS9TC6data" sheetId="75" r:id="rId17"/>
    <sheet name="EEDS9TC6metadata" sheetId="76" r:id="rId18"/>
    <sheet name="EEDS10TC7data" sheetId="77" r:id="rId19"/>
    <sheet name="EEDS10TC7metadata" sheetId="78" r:id="rId20"/>
    <sheet name="EEDS11TC7data" sheetId="79" r:id="rId21"/>
    <sheet name="EEDS11TC7metadata" sheetId="80" r:id="rId22"/>
    <sheet name="EEDS12TC7data" sheetId="81" r:id="rId23"/>
    <sheet name="EEDS12TC7metadata" sheetId="82" r:id="rId24"/>
    <sheet name="EEDS13TC7data" sheetId="83" r:id="rId25"/>
    <sheet name="EEDS13TC7metadata" sheetId="84" r:id="rId2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81" l="1"/>
  <c r="D20" i="81"/>
  <c r="C20" i="81"/>
  <c r="B20" i="81"/>
  <c r="E16" i="77"/>
  <c r="E17" i="77"/>
  <c r="E18" i="77"/>
  <c r="E20" i="77"/>
  <c r="D16" i="77"/>
  <c r="D17" i="77"/>
  <c r="D18" i="77"/>
  <c r="D20" i="77"/>
  <c r="C16" i="77"/>
  <c r="C17" i="77"/>
  <c r="C20" i="77"/>
  <c r="B16" i="77"/>
  <c r="B17" i="77"/>
  <c r="B18" i="77"/>
  <c r="B19" i="77"/>
  <c r="B20" i="77"/>
  <c r="E16" i="75"/>
  <c r="E17" i="75"/>
  <c r="E18" i="75"/>
  <c r="E19" i="75"/>
  <c r="E20" i="75"/>
  <c r="D16" i="75"/>
  <c r="D17" i="75"/>
  <c r="D18" i="75"/>
  <c r="D19" i="75"/>
  <c r="D20" i="75"/>
  <c r="C16" i="75"/>
  <c r="C17" i="75"/>
  <c r="C18" i="75"/>
  <c r="C19" i="75"/>
  <c r="C20" i="75"/>
  <c r="B16" i="75"/>
  <c r="B17" i="75"/>
  <c r="B18" i="75"/>
  <c r="B19" i="75"/>
  <c r="B20" i="75"/>
  <c r="B12" i="73"/>
  <c r="E16" i="71"/>
  <c r="E17" i="71"/>
  <c r="E18" i="71"/>
  <c r="E19" i="71"/>
  <c r="E20" i="71"/>
  <c r="E12" i="71"/>
  <c r="E13" i="71"/>
  <c r="E14" i="71"/>
  <c r="D16" i="71"/>
  <c r="D17" i="71"/>
  <c r="D18" i="71"/>
  <c r="D19" i="71"/>
  <c r="D20" i="71"/>
  <c r="C16" i="71"/>
  <c r="C17" i="71"/>
  <c r="C18" i="71"/>
  <c r="C19" i="71"/>
  <c r="C20" i="71"/>
  <c r="B16" i="71"/>
  <c r="B17" i="71"/>
  <c r="B18" i="71"/>
  <c r="B19" i="71"/>
  <c r="B20" i="71"/>
  <c r="D12" i="71"/>
  <c r="D13" i="71"/>
  <c r="D14" i="71"/>
  <c r="C12" i="71"/>
  <c r="C13" i="71"/>
  <c r="C14" i="71"/>
  <c r="B12" i="71"/>
  <c r="B13" i="71"/>
  <c r="B14" i="71"/>
</calcChain>
</file>

<file path=xl/sharedStrings.xml><?xml version="1.0" encoding="utf-8"?>
<sst xmlns="http://schemas.openxmlformats.org/spreadsheetml/2006/main" count="773" uniqueCount="142">
  <si>
    <t>Adoption</t>
  </si>
  <si>
    <t>Child protection</t>
  </si>
  <si>
    <t>Divorce</t>
  </si>
  <si>
    <t>Outcome</t>
  </si>
  <si>
    <t>Free movement of EU citizens</t>
  </si>
  <si>
    <t>Total</t>
  </si>
  <si>
    <t xml:space="preserve">Indicator definition: </t>
  </si>
  <si>
    <t>Explanation of indicator definition:</t>
  </si>
  <si>
    <t>Information source:</t>
  </si>
  <si>
    <t>Final source publishing the information including link:</t>
  </si>
  <si>
    <t>No</t>
  </si>
  <si>
    <t>Yes</t>
  </si>
  <si>
    <t>Method of data collection:</t>
  </si>
  <si>
    <t>Date that information was last accessed:</t>
  </si>
  <si>
    <t>Data scope:</t>
  </si>
  <si>
    <t>National</t>
  </si>
  <si>
    <t>Supporting Comments:</t>
  </si>
  <si>
    <t>Administrative data</t>
  </si>
  <si>
    <t>Legal research</t>
  </si>
  <si>
    <t>Survey</t>
  </si>
  <si>
    <t>Budgetary information</t>
  </si>
  <si>
    <t>Other</t>
  </si>
  <si>
    <t>International</t>
  </si>
  <si>
    <t>Regional</t>
  </si>
  <si>
    <t>Year</t>
  </si>
  <si>
    <t xml:space="preserve">Total </t>
  </si>
  <si>
    <t>Male</t>
  </si>
  <si>
    <t>Female</t>
  </si>
  <si>
    <t>Disaggregation  by role of child:</t>
  </si>
  <si>
    <t>Plaintiff</t>
  </si>
  <si>
    <t>Subject</t>
  </si>
  <si>
    <t>Witness</t>
  </si>
  <si>
    <t>Ministry of Social Affairs</t>
  </si>
  <si>
    <t>Statistics Estonia, available on-line http://pub.stat.ee/px-web.2001/I_Databas/Population/03Vital_events/08Divorces/08Divorces.asp</t>
  </si>
  <si>
    <t>Court Information System - no data; approximate data available from Statistics Estonia, available on-line http://pub.stat.ee/px-web.2001/I_Databas/Population/03Vital_events/08Divorces/08Divorces.asp</t>
  </si>
  <si>
    <t>Iraq</t>
  </si>
  <si>
    <t>Georgia</t>
  </si>
  <si>
    <t>Russia</t>
  </si>
  <si>
    <t>Sri Lanka</t>
  </si>
  <si>
    <t>not published</t>
  </si>
  <si>
    <t>Disaggregated by age group and gender  for the total period 2008-2011 but not for each year</t>
  </si>
  <si>
    <t>0-13</t>
  </si>
  <si>
    <t>14-17</t>
  </si>
  <si>
    <t>total</t>
  </si>
  <si>
    <t>Somalia</t>
  </si>
  <si>
    <t>Police and Border Guard Board</t>
  </si>
  <si>
    <t>Data on total number, no separate data on juveniles</t>
  </si>
  <si>
    <t>Data available by request, not published</t>
  </si>
  <si>
    <t xml:space="preserve"> This is a substitute for the indicator called "Number of court cases concerning foster family placements during a 12 month period" . In Estonia decision to place a child in foster family care is based on the agreement/contract between provider of foster care and local municipality. No court case needed.</t>
  </si>
  <si>
    <t xml:space="preserve">
</t>
  </si>
  <si>
    <t>View metadata</t>
  </si>
  <si>
    <t>View Data</t>
  </si>
  <si>
    <t>Nationality</t>
  </si>
  <si>
    <t xml:space="preserve">Masterlist 'indicator' to which it is judged equivalent: </t>
  </si>
  <si>
    <t>Theme with which it is judged relevant:</t>
  </si>
  <si>
    <t>Metadata: hyperlink to  spread sheet with metadata</t>
  </si>
  <si>
    <t xml:space="preserve">Masterlist 'indicator' to which it is judged approximate: </t>
  </si>
  <si>
    <t>Masterlist 'indicator' to which it is judged equivalent: CivAdm002</t>
  </si>
  <si>
    <t>Masterlist 'indicator' to which it is judged equivalent:</t>
  </si>
  <si>
    <t>Masterlist 'indicator' to which it is judged approximate:</t>
  </si>
  <si>
    <t>Asylum</t>
  </si>
  <si>
    <t>Type of indicator:</t>
  </si>
  <si>
    <t>CivAdm002</t>
  </si>
  <si>
    <t>Theme with which it is judged relevant: Divorce</t>
  </si>
  <si>
    <t>Theme with which it is judged relevant: Asylum</t>
  </si>
  <si>
    <t>Masterlist 'indicator' to which it is judged equivalent: CivAdm015</t>
  </si>
  <si>
    <t>Age group</t>
  </si>
  <si>
    <t>2008-2011</t>
  </si>
  <si>
    <t>View data</t>
  </si>
  <si>
    <t>Age</t>
  </si>
  <si>
    <t>Sex</t>
  </si>
  <si>
    <t>CivAdm015</t>
  </si>
  <si>
    <t>Masterlist 'indicator' to which it is judged equivalent: CivAdm019</t>
  </si>
  <si>
    <t>CivAdm019</t>
  </si>
  <si>
    <t>Masterlist 'indicator' to which it is judged equivalent: CivAdm016</t>
  </si>
  <si>
    <t>CivAdm016</t>
  </si>
  <si>
    <t>Theme with which it is judged relevant: Migration</t>
  </si>
  <si>
    <t>Masterlist 'indicator' to which it is judged equivalent: CivAdm024</t>
  </si>
  <si>
    <t>Theme with which it is judged relevant: Free movement of EU citizens</t>
  </si>
  <si>
    <t>Masterlist 'indicator' to which it is judged equivalent: CivAdm023</t>
  </si>
  <si>
    <t>CivAdm023</t>
  </si>
  <si>
    <t>Masterlist 'indicator' to which it is judged approximate: CivAdm009</t>
  </si>
  <si>
    <t xml:space="preserve">Theme with which it is judged relevant: Child protection  </t>
  </si>
  <si>
    <t>CivAdm009</t>
  </si>
  <si>
    <t>Masterlist 'indicator' to which it is judged approximate: CivAdm011</t>
  </si>
  <si>
    <t>CivAdm011</t>
  </si>
  <si>
    <t>Masterlist 'indicator' to which it is judged approximate: CivAdm010</t>
  </si>
  <si>
    <t>CivAdm010</t>
  </si>
  <si>
    <t>0-2</t>
  </si>
  <si>
    <t>3-6</t>
  </si>
  <si>
    <t>7-14</t>
  </si>
  <si>
    <t>15-17</t>
  </si>
  <si>
    <t xml:space="preserve"> </t>
  </si>
  <si>
    <t>Theme with which it is judged relevant: Adoption</t>
  </si>
  <si>
    <t>Proportion (per 100,000 child population 0-17)</t>
  </si>
  <si>
    <t>Number of appeals against expulsion order during a 12 month period (0-17 years old)</t>
  </si>
  <si>
    <t>The data considers total number of appeals, among which there were no appeals involving children.</t>
  </si>
  <si>
    <t>Masterlist 'indicator' to which it is judged equivalent: CivAdm012</t>
  </si>
  <si>
    <t>CivAdm012</t>
  </si>
  <si>
    <t>Masterlist 'indicator' to which it is judged equivalent: CivAdm013</t>
  </si>
  <si>
    <t>CivAdm013</t>
  </si>
  <si>
    <t xml:space="preserve">      Estonia</t>
  </si>
  <si>
    <t>Belarus</t>
  </si>
  <si>
    <t>N/A</t>
  </si>
  <si>
    <t>Not published</t>
  </si>
  <si>
    <t>Disaggregation by gender:</t>
  </si>
  <si>
    <t>Disaggregation by age:</t>
  </si>
  <si>
    <t>Disaggregation by region:</t>
  </si>
  <si>
    <t>Disaggregation by socio economic characteristic:</t>
  </si>
  <si>
    <t>Disaggregation by nationality:</t>
  </si>
  <si>
    <t>Other Disaggregation (please specify):</t>
  </si>
  <si>
    <t>Indicator definition: Number of children  (aged under 18) involved in parental divorce  proceedings. (2008, 2009, 2010, 2011)</t>
  </si>
  <si>
    <t>Number of children  (aged under 18) involved in parental divorce  proceedings. (2008, 2009, 2010, 2011)</t>
  </si>
  <si>
    <t>The data is not available from the courts informational system. However, The Statistics Estonia collects data on divorces by the number of under-18-years old children involved. Based on this data, calculations are made by the author of this report.</t>
  </si>
  <si>
    <t>Afghanistan</t>
  </si>
  <si>
    <t>Indicator definition: Number of accompanied children (aged 0-17) applying for asylum, by nationality and age. (2008, 2009, 2010, 2011)</t>
  </si>
  <si>
    <t>Number of accompanied children (aged 0-17) applying for asylum, by nationality and age. (2008, 2009, 2010, 2011)</t>
  </si>
  <si>
    <t>Indicator definition: Number of unaccompanied children (aged 0-17) applying for asylum, by nationality and age. (2008, 2009, 2010, 2011)</t>
  </si>
  <si>
    <t>Number of unaccompanied children (aged 0-17) applying for asylum, by nationality and age. (2008, 2009, 2010, 2011)</t>
  </si>
  <si>
    <t>Indicator definition: First instance decisions on asylum applications involving children (aged 0-17) by age and sex. (2008, 2009, 2010, 2011)</t>
  </si>
  <si>
    <t>First instance decisions on asylum applications involving children (aged 0-17) by age and sex. (2008, 2009, 2010, 2011)</t>
  </si>
  <si>
    <t>Indicator definition: Number of third country nationals (aged 0-17) found to be illegally present. (2008, 2009, 2010, 2011)</t>
  </si>
  <si>
    <t>Number of third country nationals (aged 0-17) found to be illegally present. (2008, 2009, 2010, 2011)</t>
  </si>
  <si>
    <t>Data is annual and rounded.</t>
  </si>
  <si>
    <t>Indicator definition: Number of appeals against expulsion orders of children (aged 0-17.) (2008, 2009, 2010, 2011)</t>
  </si>
  <si>
    <t>Number of appeals against expulsion orders of children (aged 0-17.) (2008, 2009, 2010, 2011)</t>
  </si>
  <si>
    <t>Indicator definition: Number of children (aged 0-17) placed in institutional care by  court decision, disaggregated by sex and age. (2008, 2009, 2010, 2011)</t>
  </si>
  <si>
    <t>Number of children (aged 0-17) placed in institutional care by  court decision, disaggregated by sex and age. (2008, 2009, 2010, 2011)</t>
  </si>
  <si>
    <t>Indicator definition: Number of children (aged 0-17) placed in a guardianship family, by sex. (2008, 2009, 2010, 2011)</t>
  </si>
  <si>
    <t>Number of children (aged 0-17) placed in a guardianship family, by sex. (2008, 2009, 2010, 2011)</t>
  </si>
  <si>
    <t>This is a substitute indicator for "Number of court cases concerning children placed with the extended family or close friends during a 12 month period.". Estonian administrative data has no information on the family relationship of the guardianship family. However, according to comments made by the Ministry of Social Affairs, in approximately  85% of cases the guardianship ("eestkostja" in Estonian) family are related to the child.</t>
  </si>
  <si>
    <t>Indicator definition: Number of children (aged 0-17) placed in a foster family, by sex and age. (2008, 2009, 2010, 2011)</t>
  </si>
  <si>
    <t xml:space="preserve"> Number of children (aged 0-17) placed in a foster family, by sex and age. (2008, 2009, 2010, 2011)</t>
  </si>
  <si>
    <t>Number of children (aged 0-17) subject to judicial decisions on national adoptions, by sex and age. (2008, 2009, 2010, 2011)</t>
  </si>
  <si>
    <t>Indicator definition: Number of children (aged 0-17) subject to judicial decisions on national adoptions, by sex and age. (2008, 2009, 2010, 2011)</t>
  </si>
  <si>
    <t>Rate of children subject to judicial decisions on national adoptions (per 100,000 child population aged 0-17). (2008, 2009, 2010, 2011)</t>
  </si>
  <si>
    <t>Indicator definition: Rate of children subject to judicial decisions on national adoptions (per 100,000 child population aged 0-17). (2008, 2009, 2010, 2011)</t>
  </si>
  <si>
    <t>Number of children (aged 0-17) subject to judicial decisions on inter-country adoptions, by sex and age (2008, 2009, 2010, 2011)</t>
  </si>
  <si>
    <r>
      <t xml:space="preserve">Indicator definition: Number of children (aged 0-17) subject to judicial decisions on </t>
    </r>
    <r>
      <rPr>
        <b/>
        <sz val="11"/>
        <color theme="1"/>
        <rFont val="Calibri"/>
        <family val="2"/>
        <scheme val="minor"/>
      </rPr>
      <t>inter-country</t>
    </r>
    <r>
      <rPr>
        <sz val="11"/>
        <color theme="1"/>
        <rFont val="Calibri"/>
        <family val="2"/>
        <scheme val="minor"/>
      </rPr>
      <t xml:space="preserve"> adoptions, by sex and age (2008, 2009, 2010, 2011)</t>
    </r>
  </si>
  <si>
    <t>Indicator definition: Rate of children subject to judicial decisions on inter-country adoptions (per 100,000 child population  aged 0-17). (2008, 2009, 2010, 2011)</t>
  </si>
  <si>
    <t>Rate of children subject to judicial decisions on inter-country adoptions (per 100,000 child population  aged 0-17). (2008, 2009, 2010, 2011)</t>
  </si>
  <si>
    <t>Data available on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</si>
</sst>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>
      <alignment wrapText="1"/>
    </xf>
    <xf numFmtId="0" fontId="5" fillId="0" borderId="0" xfId="0" applyFont="1"/>
    <xf numFmtId="0" fontId="4" fillId="0" borderId="0" xfId="2" applyAlignment="1" applyProtection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14" fontId="0" fillId="0" borderId="0" xfId="0" applyNumberFormat="1"/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3" fillId="0" borderId="1" xfId="0" applyFont="1" applyBorder="1"/>
    <xf numFmtId="3" fontId="0" fillId="0" borderId="1" xfId="0" applyNumberFormat="1" applyBorder="1"/>
    <xf numFmtId="0" fontId="4" fillId="0" borderId="0" xfId="2" applyAlignment="1" applyProtection="1">
      <alignment wrapText="1"/>
    </xf>
    <xf numFmtId="14" fontId="0" fillId="0" borderId="0" xfId="0" applyNumberFormat="1" applyAlignment="1">
      <alignment wrapText="1"/>
    </xf>
    <xf numFmtId="0" fontId="10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0" xfId="2" applyBorder="1" applyAlignment="1" applyProtection="1"/>
    <xf numFmtId="0" fontId="0" fillId="0" borderId="0" xfId="0" applyBorder="1"/>
    <xf numFmtId="1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49" fontId="0" fillId="0" borderId="0" xfId="0" applyNumberFormat="1"/>
    <xf numFmtId="49" fontId="7" fillId="0" borderId="1" xfId="0" applyNumberFormat="1" applyFont="1" applyBorder="1"/>
    <xf numFmtId="0" fontId="11" fillId="0" borderId="0" xfId="0" applyFont="1"/>
    <xf numFmtId="0" fontId="12" fillId="0" borderId="1" xfId="0" applyFont="1" applyBorder="1"/>
    <xf numFmtId="0" fontId="0" fillId="0" borderId="1" xfId="0" applyFont="1" applyBorder="1"/>
    <xf numFmtId="0" fontId="4" fillId="0" borderId="0" xfId="2"/>
    <xf numFmtId="0" fontId="4" fillId="0" borderId="0" xfId="2" applyAlignment="1">
      <alignment wrapText="1"/>
    </xf>
    <xf numFmtId="0" fontId="0" fillId="0" borderId="0" xfId="0" applyFont="1"/>
    <xf numFmtId="0" fontId="0" fillId="0" borderId="1" xfId="0" quotePrefix="1" applyBorder="1" applyAlignment="1">
      <alignment horizontal="right"/>
    </xf>
    <xf numFmtId="0" fontId="2" fillId="0" borderId="0" xfId="0" applyFont="1" applyFill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1" xfId="0" applyFont="1" applyBorder="1" applyAlignment="1">
      <alignment wrapText="1"/>
    </xf>
  </cellXfs>
  <cellStyles count="73">
    <cellStyle name="Excel Built-in Normal" xfId="3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1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pub.stat.ee/px-web.2001/I_Databas/Population/03Vital_events/08Divorces/08Divorces.asp" TargetMode="External"/><Relationship Id="rId1" Type="http://schemas.openxmlformats.org/officeDocument/2006/relationships/hyperlink" Target="http://pub.stat.ee/px-web.2001/I_Databas/Population/03Vital_events/08Divorces/08Divorces.asp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ColWidth="11.42578125" defaultRowHeight="15" x14ac:dyDescent="0.25"/>
  <cols>
    <col min="1" max="1" width="63" customWidth="1"/>
  </cols>
  <sheetData>
    <row r="1" spans="1:5" ht="21" x14ac:dyDescent="0.35">
      <c r="A1" s="4" t="s">
        <v>101</v>
      </c>
      <c r="B1" s="5"/>
      <c r="D1" s="35" t="s">
        <v>50</v>
      </c>
    </row>
    <row r="2" spans="1:5" x14ac:dyDescent="0.25">
      <c r="B2" s="10"/>
    </row>
    <row r="3" spans="1:5" ht="45" x14ac:dyDescent="0.25">
      <c r="A3" s="12" t="s">
        <v>111</v>
      </c>
      <c r="B3" s="11" t="s">
        <v>49</v>
      </c>
    </row>
    <row r="4" spans="1:5" x14ac:dyDescent="0.25">
      <c r="A4" t="s">
        <v>57</v>
      </c>
    </row>
    <row r="5" spans="1:5" x14ac:dyDescent="0.25">
      <c r="A5" t="s">
        <v>56</v>
      </c>
    </row>
    <row r="6" spans="1:5" x14ac:dyDescent="0.25">
      <c r="A6" t="s">
        <v>63</v>
      </c>
    </row>
    <row r="8" spans="1:5" x14ac:dyDescent="0.25">
      <c r="A8" s="6"/>
    </row>
    <row r="9" spans="1:5" x14ac:dyDescent="0.25">
      <c r="A9" s="6"/>
    </row>
    <row r="10" spans="1:5" x14ac:dyDescent="0.25">
      <c r="A10" s="13" t="s">
        <v>24</v>
      </c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1" t="s">
        <v>5</v>
      </c>
      <c r="B11" s="14">
        <v>2518</v>
      </c>
      <c r="C11" s="14">
        <v>2270</v>
      </c>
      <c r="D11" s="14">
        <v>2220</v>
      </c>
      <c r="E11" s="14">
        <v>2411</v>
      </c>
    </row>
    <row r="12" spans="1:5" x14ac:dyDescent="0.25">
      <c r="A12" s="8"/>
    </row>
    <row r="13" spans="1:5" x14ac:dyDescent="0.25">
      <c r="A13" s="8"/>
    </row>
    <row r="14" spans="1:5" x14ac:dyDescent="0.25">
      <c r="A14" s="6"/>
    </row>
    <row r="15" spans="1:5" x14ac:dyDescent="0.25">
      <c r="A15" s="7"/>
    </row>
    <row r="16" spans="1:5" x14ac:dyDescent="0.25">
      <c r="A16" s="7"/>
    </row>
    <row r="17" spans="1:1" x14ac:dyDescent="0.25">
      <c r="A17" s="7"/>
    </row>
  </sheetData>
  <hyperlinks>
    <hyperlink ref="D1" location="EEDS1TC2metadata!A1" display="View metadata"/>
  </hyperlinks>
  <pageMargins left="0.7" right="0.7" top="0.75" bottom="0.75" header="0.3" footer="0.3"/>
  <pageSetup paperSize="9" orientation="portrait" verticalDpi="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9" sqref="B9"/>
    </sheetView>
  </sheetViews>
  <sheetFormatPr defaultColWidth="11.42578125" defaultRowHeight="15" x14ac:dyDescent="0.25"/>
  <cols>
    <col min="1" max="1" width="52.140625" style="6" customWidth="1"/>
    <col min="2" max="2" width="57" customWidth="1"/>
  </cols>
  <sheetData>
    <row r="1" spans="1:19" ht="21" x14ac:dyDescent="0.35">
      <c r="A1" s="17" t="s">
        <v>101</v>
      </c>
      <c r="B1" s="5" t="s">
        <v>51</v>
      </c>
    </row>
    <row r="2" spans="1:19" ht="30" x14ac:dyDescent="0.25">
      <c r="A2" s="6" t="s">
        <v>6</v>
      </c>
      <c r="B2" s="27" t="s">
        <v>122</v>
      </c>
    </row>
    <row r="3" spans="1:19" x14ac:dyDescent="0.25">
      <c r="A3" s="6" t="s">
        <v>58</v>
      </c>
      <c r="B3" s="19" t="s">
        <v>75</v>
      </c>
      <c r="C3" s="10"/>
    </row>
    <row r="4" spans="1:19" x14ac:dyDescent="0.25">
      <c r="A4" s="6" t="s">
        <v>59</v>
      </c>
    </row>
    <row r="5" spans="1:19" x14ac:dyDescent="0.25">
      <c r="A5" s="6" t="s">
        <v>54</v>
      </c>
      <c r="B5" t="s">
        <v>60</v>
      </c>
    </row>
    <row r="6" spans="1:19" x14ac:dyDescent="0.25">
      <c r="A6" s="6" t="s">
        <v>61</v>
      </c>
      <c r="B6" t="s">
        <v>3</v>
      </c>
    </row>
    <row r="7" spans="1:19" x14ac:dyDescent="0.25">
      <c r="A7" s="6" t="s">
        <v>7</v>
      </c>
      <c r="B7" t="s">
        <v>46</v>
      </c>
    </row>
    <row r="8" spans="1:19" x14ac:dyDescent="0.25">
      <c r="A8" s="6" t="s">
        <v>8</v>
      </c>
      <c r="B8" t="s">
        <v>45</v>
      </c>
    </row>
    <row r="9" spans="1:19" x14ac:dyDescent="0.25">
      <c r="A9" s="6" t="s">
        <v>9</v>
      </c>
      <c r="B9" t="s">
        <v>39</v>
      </c>
    </row>
    <row r="10" spans="1:19" x14ac:dyDescent="0.25">
      <c r="A10" s="6" t="s">
        <v>105</v>
      </c>
      <c r="B10" t="s">
        <v>10</v>
      </c>
      <c r="S10" t="s">
        <v>11</v>
      </c>
    </row>
    <row r="11" spans="1:19" x14ac:dyDescent="0.25">
      <c r="A11" s="6" t="s">
        <v>106</v>
      </c>
      <c r="B11" t="s">
        <v>10</v>
      </c>
      <c r="S11" t="s">
        <v>10</v>
      </c>
    </row>
    <row r="12" spans="1:19" x14ac:dyDescent="0.25">
      <c r="A12" s="6" t="s">
        <v>107</v>
      </c>
      <c r="B12" t="s">
        <v>10</v>
      </c>
    </row>
    <row r="13" spans="1:19" x14ac:dyDescent="0.25">
      <c r="A13" s="6" t="s">
        <v>108</v>
      </c>
      <c r="B13" t="s">
        <v>10</v>
      </c>
    </row>
    <row r="14" spans="1:19" x14ac:dyDescent="0.25">
      <c r="A14" s="6" t="s">
        <v>109</v>
      </c>
      <c r="B14" t="s">
        <v>10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t="s">
        <v>17</v>
      </c>
      <c r="S17" t="s">
        <v>20</v>
      </c>
    </row>
    <row r="18" spans="1:19" x14ac:dyDescent="0.25">
      <c r="A18" s="6" t="s">
        <v>13</v>
      </c>
      <c r="B18" s="9">
        <v>41477</v>
      </c>
      <c r="S18" t="s">
        <v>21</v>
      </c>
    </row>
    <row r="19" spans="1:19" x14ac:dyDescent="0.25">
      <c r="A19" s="6" t="s">
        <v>14</v>
      </c>
      <c r="B19" t="s">
        <v>15</v>
      </c>
    </row>
    <row r="20" spans="1:19" x14ac:dyDescent="0.25">
      <c r="A20" s="6" t="s">
        <v>16</v>
      </c>
      <c r="B20" t="s">
        <v>123</v>
      </c>
    </row>
    <row r="21" spans="1:19" x14ac:dyDescent="0.25">
      <c r="A21"/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5TC11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" sqref="D1"/>
    </sheetView>
  </sheetViews>
  <sheetFormatPr defaultColWidth="11.42578125" defaultRowHeight="15" x14ac:dyDescent="0.25"/>
  <cols>
    <col min="1" max="1" width="69.85546875" customWidth="1"/>
    <col min="4" max="5" width="15.28515625" customWidth="1"/>
  </cols>
  <sheetData>
    <row r="1" spans="1:5" ht="21" x14ac:dyDescent="0.35">
      <c r="A1" s="4" t="s">
        <v>101</v>
      </c>
      <c r="D1" s="35" t="s">
        <v>50</v>
      </c>
    </row>
    <row r="3" spans="1:5" ht="30" x14ac:dyDescent="0.25">
      <c r="A3" s="12" t="s">
        <v>124</v>
      </c>
    </row>
    <row r="4" spans="1:5" x14ac:dyDescent="0.25">
      <c r="A4" t="s">
        <v>79</v>
      </c>
    </row>
    <row r="5" spans="1:5" x14ac:dyDescent="0.25">
      <c r="A5" t="s">
        <v>56</v>
      </c>
    </row>
    <row r="6" spans="1:5" x14ac:dyDescent="0.25">
      <c r="A6" t="s">
        <v>78</v>
      </c>
    </row>
    <row r="8" spans="1:5" x14ac:dyDescent="0.25">
      <c r="A8" s="6"/>
    </row>
    <row r="9" spans="1:5" x14ac:dyDescent="0.25">
      <c r="A9" s="8"/>
    </row>
    <row r="10" spans="1:5" x14ac:dyDescent="0.25">
      <c r="A10" s="13"/>
      <c r="B10" s="13">
        <v>2008</v>
      </c>
      <c r="C10" s="13">
        <v>2009</v>
      </c>
      <c r="D10" s="13">
        <v>2010</v>
      </c>
      <c r="E10" s="13">
        <v>2011</v>
      </c>
    </row>
    <row r="11" spans="1:5" ht="30" x14ac:dyDescent="0.25">
      <c r="A11" s="46" t="s">
        <v>95</v>
      </c>
      <c r="B11" s="34">
        <v>0</v>
      </c>
      <c r="C11" s="34">
        <v>0</v>
      </c>
      <c r="D11" s="34">
        <v>0</v>
      </c>
      <c r="E11" s="34">
        <v>0</v>
      </c>
    </row>
    <row r="12" spans="1:5" x14ac:dyDescent="0.25">
      <c r="A12" s="6"/>
    </row>
    <row r="13" spans="1:5" x14ac:dyDescent="0.25">
      <c r="A13" s="7"/>
    </row>
    <row r="14" spans="1:5" x14ac:dyDescent="0.25">
      <c r="A14" s="7"/>
    </row>
    <row r="15" spans="1:5" x14ac:dyDescent="0.25">
      <c r="A15" s="7"/>
    </row>
    <row r="16" spans="1:5" x14ac:dyDescent="0.25">
      <c r="A16" s="6"/>
    </row>
    <row r="17" spans="1:1" x14ac:dyDescent="0.25">
      <c r="A17" s="6"/>
    </row>
    <row r="18" spans="1:1" x14ac:dyDescent="0.25">
      <c r="A18" s="6"/>
    </row>
  </sheetData>
  <hyperlinks>
    <hyperlink ref="D1" location="EEDS6TC10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4" workbookViewId="0">
      <selection activeCell="B20" sqref="B20"/>
    </sheetView>
  </sheetViews>
  <sheetFormatPr defaultColWidth="11.42578125" defaultRowHeight="15" x14ac:dyDescent="0.25"/>
  <cols>
    <col min="1" max="1" width="52.140625" style="6" customWidth="1"/>
    <col min="2" max="2" width="64.140625" style="3" customWidth="1"/>
  </cols>
  <sheetData>
    <row r="1" spans="1:19" ht="21" x14ac:dyDescent="0.35">
      <c r="A1" s="17" t="s">
        <v>101</v>
      </c>
      <c r="B1" s="15" t="s">
        <v>51</v>
      </c>
    </row>
    <row r="2" spans="1:19" ht="30" x14ac:dyDescent="0.25">
      <c r="A2" s="6" t="s">
        <v>6</v>
      </c>
      <c r="B2" s="28" t="s">
        <v>125</v>
      </c>
    </row>
    <row r="3" spans="1:19" x14ac:dyDescent="0.25">
      <c r="A3" s="6" t="s">
        <v>58</v>
      </c>
      <c r="B3" s="18" t="s">
        <v>80</v>
      </c>
      <c r="C3" s="10"/>
    </row>
    <row r="4" spans="1:19" x14ac:dyDescent="0.25">
      <c r="A4" s="6" t="s">
        <v>59</v>
      </c>
    </row>
    <row r="5" spans="1:19" x14ac:dyDescent="0.25">
      <c r="A5" s="6" t="s">
        <v>54</v>
      </c>
      <c r="B5" s="3" t="s">
        <v>4</v>
      </c>
    </row>
    <row r="6" spans="1:19" x14ac:dyDescent="0.25">
      <c r="A6" s="6" t="s">
        <v>61</v>
      </c>
      <c r="B6" s="3" t="s">
        <v>3</v>
      </c>
    </row>
    <row r="7" spans="1:19" x14ac:dyDescent="0.25">
      <c r="A7" s="6" t="s">
        <v>7</v>
      </c>
    </row>
    <row r="8" spans="1:19" x14ac:dyDescent="0.25">
      <c r="A8" s="6" t="s">
        <v>8</v>
      </c>
      <c r="B8" s="3" t="s">
        <v>45</v>
      </c>
    </row>
    <row r="9" spans="1:19" x14ac:dyDescent="0.25">
      <c r="A9" s="6" t="s">
        <v>9</v>
      </c>
      <c r="B9" s="3" t="s">
        <v>39</v>
      </c>
    </row>
    <row r="10" spans="1:19" x14ac:dyDescent="0.25">
      <c r="A10" s="6" t="s">
        <v>105</v>
      </c>
      <c r="B10" s="3" t="s">
        <v>10</v>
      </c>
      <c r="S10" t="s">
        <v>11</v>
      </c>
    </row>
    <row r="11" spans="1:19" x14ac:dyDescent="0.25">
      <c r="A11" s="6" t="s">
        <v>106</v>
      </c>
      <c r="B11" s="3" t="s">
        <v>10</v>
      </c>
      <c r="S11" t="s">
        <v>10</v>
      </c>
    </row>
    <row r="12" spans="1:19" x14ac:dyDescent="0.25">
      <c r="A12" s="6" t="s">
        <v>107</v>
      </c>
      <c r="B12" s="3" t="s">
        <v>10</v>
      </c>
    </row>
    <row r="13" spans="1:19" x14ac:dyDescent="0.25">
      <c r="A13" s="6" t="s">
        <v>108</v>
      </c>
      <c r="B13" s="3" t="s">
        <v>10</v>
      </c>
    </row>
    <row r="14" spans="1:19" x14ac:dyDescent="0.25">
      <c r="A14" s="6" t="s">
        <v>109</v>
      </c>
      <c r="B14" s="3" t="s">
        <v>10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3" t="s">
        <v>17</v>
      </c>
      <c r="S17" t="s">
        <v>20</v>
      </c>
    </row>
    <row r="18" spans="1:19" x14ac:dyDescent="0.25">
      <c r="A18" s="6" t="s">
        <v>13</v>
      </c>
      <c r="B18" s="16">
        <v>41477</v>
      </c>
      <c r="S18" t="s">
        <v>21</v>
      </c>
    </row>
    <row r="19" spans="1:19" x14ac:dyDescent="0.25">
      <c r="A19" s="6" t="s">
        <v>14</v>
      </c>
      <c r="B19" s="3" t="s">
        <v>15</v>
      </c>
    </row>
    <row r="20" spans="1:19" ht="30" x14ac:dyDescent="0.25">
      <c r="A20" s="6" t="s">
        <v>16</v>
      </c>
      <c r="B20" s="3" t="s">
        <v>96</v>
      </c>
    </row>
    <row r="21" spans="1:19" x14ac:dyDescent="0.25">
      <c r="A21"/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6TC10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" sqref="D1"/>
    </sheetView>
  </sheetViews>
  <sheetFormatPr defaultColWidth="11.42578125" defaultRowHeight="15" x14ac:dyDescent="0.25"/>
  <cols>
    <col min="1" max="1" width="59.42578125" customWidth="1"/>
  </cols>
  <sheetData>
    <row r="1" spans="1:5" ht="21" x14ac:dyDescent="0.35">
      <c r="A1" s="4" t="s">
        <v>101</v>
      </c>
      <c r="B1" s="5"/>
      <c r="D1" s="35" t="s">
        <v>50</v>
      </c>
    </row>
    <row r="3" spans="1:5" ht="45" x14ac:dyDescent="0.25">
      <c r="A3" s="12" t="s">
        <v>126</v>
      </c>
      <c r="B3" s="2"/>
    </row>
    <row r="4" spans="1:5" x14ac:dyDescent="0.25">
      <c r="A4" t="s">
        <v>53</v>
      </c>
    </row>
    <row r="5" spans="1:5" x14ac:dyDescent="0.25">
      <c r="A5" t="s">
        <v>81</v>
      </c>
    </row>
    <row r="6" spans="1:5" x14ac:dyDescent="0.25">
      <c r="A6" t="s">
        <v>82</v>
      </c>
    </row>
    <row r="8" spans="1:5" x14ac:dyDescent="0.25">
      <c r="A8" s="6"/>
    </row>
    <row r="9" spans="1:5" x14ac:dyDescent="0.25">
      <c r="A9" s="8"/>
    </row>
    <row r="10" spans="1:5" x14ac:dyDescent="0.25">
      <c r="A10" s="13"/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41" t="s">
        <v>70</v>
      </c>
      <c r="B11" s="44"/>
      <c r="C11" s="44"/>
      <c r="D11" s="44"/>
      <c r="E11" s="45"/>
    </row>
    <row r="12" spans="1:5" x14ac:dyDescent="0.25">
      <c r="A12" s="21" t="s">
        <v>26</v>
      </c>
      <c r="B12" s="1">
        <f>29+30+56+26</f>
        <v>141</v>
      </c>
      <c r="C12" s="1">
        <f>36+23+65+21</f>
        <v>145</v>
      </c>
      <c r="D12" s="1">
        <f>31+23+45+12</f>
        <v>111</v>
      </c>
      <c r="E12" s="1">
        <f>29+26+46+16</f>
        <v>117</v>
      </c>
    </row>
    <row r="13" spans="1:5" x14ac:dyDescent="0.25">
      <c r="A13" s="21" t="s">
        <v>27</v>
      </c>
      <c r="B13" s="1">
        <f>32+24+48+19</f>
        <v>123</v>
      </c>
      <c r="C13" s="1">
        <f>26+30+38+13</f>
        <v>107</v>
      </c>
      <c r="D13" s="1">
        <f>17+24+32+8</f>
        <v>81</v>
      </c>
      <c r="E13" s="1">
        <f>25+22+37+8</f>
        <v>92</v>
      </c>
    </row>
    <row r="14" spans="1:5" x14ac:dyDescent="0.25">
      <c r="A14" s="23" t="s">
        <v>25</v>
      </c>
      <c r="B14" s="33">
        <f>SUM(B12:B13)</f>
        <v>264</v>
      </c>
      <c r="C14" s="33">
        <f>SUM(C12:C13)</f>
        <v>252</v>
      </c>
      <c r="D14" s="33">
        <f>SUM(D12:D13)</f>
        <v>192</v>
      </c>
      <c r="E14" s="33">
        <f>SUM(E12:E13)</f>
        <v>209</v>
      </c>
    </row>
    <row r="15" spans="1:5" x14ac:dyDescent="0.25">
      <c r="A15" s="41" t="s">
        <v>69</v>
      </c>
      <c r="B15" s="44"/>
      <c r="C15" s="44"/>
      <c r="D15" s="44"/>
      <c r="E15" s="45"/>
    </row>
    <row r="16" spans="1:5" x14ac:dyDescent="0.25">
      <c r="A16" s="22" t="s">
        <v>88</v>
      </c>
      <c r="B16" s="1">
        <f>29+32</f>
        <v>61</v>
      </c>
      <c r="C16" s="1">
        <f>36+26</f>
        <v>62</v>
      </c>
      <c r="D16" s="1">
        <f>31+17</f>
        <v>48</v>
      </c>
      <c r="E16" s="1">
        <f>29+25</f>
        <v>54</v>
      </c>
    </row>
    <row r="17" spans="1:5" x14ac:dyDescent="0.25">
      <c r="A17" s="31" t="s">
        <v>89</v>
      </c>
      <c r="B17" s="1">
        <f>30+24</f>
        <v>54</v>
      </c>
      <c r="C17" s="1">
        <f>23+30</f>
        <v>53</v>
      </c>
      <c r="D17" s="1">
        <f>23+24</f>
        <v>47</v>
      </c>
      <c r="E17" s="1">
        <f>26+22</f>
        <v>48</v>
      </c>
    </row>
    <row r="18" spans="1:5" x14ac:dyDescent="0.25">
      <c r="A18" s="31" t="s">
        <v>90</v>
      </c>
      <c r="B18" s="1">
        <f>56+48</f>
        <v>104</v>
      </c>
      <c r="C18" s="1">
        <f>65+38</f>
        <v>103</v>
      </c>
      <c r="D18" s="1">
        <f>45+32</f>
        <v>77</v>
      </c>
      <c r="E18" s="1">
        <f>46+37</f>
        <v>83</v>
      </c>
    </row>
    <row r="19" spans="1:5" x14ac:dyDescent="0.25">
      <c r="A19" s="31" t="s">
        <v>91</v>
      </c>
      <c r="B19" s="1">
        <f>26+19</f>
        <v>45</v>
      </c>
      <c r="C19" s="1">
        <f>21+13</f>
        <v>34</v>
      </c>
      <c r="D19" s="1">
        <f>12+8</f>
        <v>20</v>
      </c>
      <c r="E19" s="1">
        <f>16+8</f>
        <v>24</v>
      </c>
    </row>
    <row r="20" spans="1:5" x14ac:dyDescent="0.25">
      <c r="A20" s="13" t="s">
        <v>25</v>
      </c>
      <c r="B20" s="33">
        <f>SUM(B16:B19)</f>
        <v>264</v>
      </c>
      <c r="C20" s="33">
        <f>SUM(C16:C19)</f>
        <v>252</v>
      </c>
      <c r="D20" s="33">
        <f>SUM(D16:D19)</f>
        <v>192</v>
      </c>
      <c r="E20" s="33">
        <f>SUM(E16:E19)</f>
        <v>209</v>
      </c>
    </row>
    <row r="21" spans="1:5" x14ac:dyDescent="0.25">
      <c r="A21" s="30"/>
    </row>
    <row r="22" spans="1:5" x14ac:dyDescent="0.25">
      <c r="A22" s="30"/>
    </row>
    <row r="23" spans="1:5" x14ac:dyDescent="0.25">
      <c r="A23" s="30"/>
    </row>
    <row r="24" spans="1:5" x14ac:dyDescent="0.25">
      <c r="A24" s="30"/>
    </row>
    <row r="25" spans="1:5" x14ac:dyDescent="0.25">
      <c r="A25" s="30"/>
    </row>
    <row r="26" spans="1:5" x14ac:dyDescent="0.25">
      <c r="A26" s="30"/>
    </row>
  </sheetData>
  <mergeCells count="2">
    <mergeCell ref="A11:E11"/>
    <mergeCell ref="A15:E15"/>
  </mergeCells>
  <hyperlinks>
    <hyperlink ref="D1" location="EEDS7TC6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4" workbookViewId="0">
      <selection activeCell="B20" sqref="B20"/>
    </sheetView>
  </sheetViews>
  <sheetFormatPr defaultColWidth="11.42578125" defaultRowHeight="15" x14ac:dyDescent="0.25"/>
  <cols>
    <col min="1" max="1" width="52.140625" style="6" customWidth="1"/>
    <col min="2" max="2" width="56.28515625" style="3" customWidth="1"/>
  </cols>
  <sheetData>
    <row r="1" spans="1:19" ht="21" x14ac:dyDescent="0.35">
      <c r="A1" s="17" t="s">
        <v>101</v>
      </c>
      <c r="B1" s="15" t="s">
        <v>51</v>
      </c>
    </row>
    <row r="2" spans="1:19" ht="45" x14ac:dyDescent="0.25">
      <c r="A2" s="6" t="s">
        <v>6</v>
      </c>
      <c r="B2" s="29" t="s">
        <v>127</v>
      </c>
    </row>
    <row r="3" spans="1:19" x14ac:dyDescent="0.25">
      <c r="A3" s="6" t="s">
        <v>58</v>
      </c>
      <c r="B3" s="18"/>
      <c r="C3" s="10"/>
    </row>
    <row r="4" spans="1:19" x14ac:dyDescent="0.25">
      <c r="A4" s="6" t="s">
        <v>59</v>
      </c>
      <c r="B4" s="3" t="s">
        <v>83</v>
      </c>
    </row>
    <row r="5" spans="1:19" x14ac:dyDescent="0.25">
      <c r="A5" s="6" t="s">
        <v>54</v>
      </c>
      <c r="B5" s="3" t="s">
        <v>1</v>
      </c>
    </row>
    <row r="6" spans="1:19" x14ac:dyDescent="0.25">
      <c r="A6" s="6" t="s">
        <v>61</v>
      </c>
      <c r="B6" s="3" t="s">
        <v>3</v>
      </c>
    </row>
    <row r="7" spans="1:19" x14ac:dyDescent="0.25">
      <c r="A7" s="6" t="s">
        <v>7</v>
      </c>
    </row>
    <row r="8" spans="1:19" x14ac:dyDescent="0.25">
      <c r="A8" s="6" t="s">
        <v>8</v>
      </c>
      <c r="B8" s="3" t="s">
        <v>32</v>
      </c>
    </row>
    <row r="9" spans="1:19" x14ac:dyDescent="0.25">
      <c r="A9" s="6" t="s">
        <v>9</v>
      </c>
    </row>
    <row r="10" spans="1:19" x14ac:dyDescent="0.25">
      <c r="A10" s="6" t="s">
        <v>105</v>
      </c>
      <c r="B10" s="3" t="s">
        <v>11</v>
      </c>
      <c r="S10" t="s">
        <v>11</v>
      </c>
    </row>
    <row r="11" spans="1:19" x14ac:dyDescent="0.25">
      <c r="A11" s="6" t="s">
        <v>106</v>
      </c>
      <c r="B11" s="3" t="s">
        <v>11</v>
      </c>
      <c r="S11" t="s">
        <v>10</v>
      </c>
    </row>
    <row r="12" spans="1:19" x14ac:dyDescent="0.25">
      <c r="A12" s="6" t="s">
        <v>107</v>
      </c>
      <c r="B12" s="3" t="s">
        <v>10</v>
      </c>
    </row>
    <row r="13" spans="1:19" x14ac:dyDescent="0.25">
      <c r="A13" s="6" t="s">
        <v>108</v>
      </c>
      <c r="B13" s="3" t="s">
        <v>10</v>
      </c>
    </row>
    <row r="14" spans="1:19" x14ac:dyDescent="0.25">
      <c r="A14" s="6" t="s">
        <v>109</v>
      </c>
      <c r="B14" s="3" t="s">
        <v>10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3" t="s">
        <v>17</v>
      </c>
      <c r="S17" t="s">
        <v>20</v>
      </c>
    </row>
    <row r="18" spans="1:19" x14ac:dyDescent="0.25">
      <c r="A18" s="6" t="s">
        <v>13</v>
      </c>
      <c r="B18" s="16">
        <v>41759</v>
      </c>
      <c r="S18" t="s">
        <v>21</v>
      </c>
    </row>
    <row r="19" spans="1:19" x14ac:dyDescent="0.25">
      <c r="A19" s="6" t="s">
        <v>14</v>
      </c>
      <c r="B19" s="3" t="s">
        <v>15</v>
      </c>
    </row>
    <row r="20" spans="1:19" x14ac:dyDescent="0.25">
      <c r="A20" s="6" t="s">
        <v>16</v>
      </c>
      <c r="B20" s="3" t="s">
        <v>47</v>
      </c>
    </row>
    <row r="21" spans="1:19" x14ac:dyDescent="0.25">
      <c r="A21"/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7TC6data!A1" display="View 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" sqref="D1"/>
    </sheetView>
  </sheetViews>
  <sheetFormatPr defaultColWidth="11.42578125" defaultRowHeight="15" x14ac:dyDescent="0.25"/>
  <cols>
    <col min="1" max="1" width="59.28515625" customWidth="1"/>
  </cols>
  <sheetData>
    <row r="1" spans="1:5" ht="21" x14ac:dyDescent="0.35">
      <c r="A1" s="4" t="s">
        <v>101</v>
      </c>
      <c r="D1" s="35" t="s">
        <v>50</v>
      </c>
    </row>
    <row r="3" spans="1:5" ht="30" x14ac:dyDescent="0.25">
      <c r="A3" s="12" t="s">
        <v>128</v>
      </c>
    </row>
    <row r="4" spans="1:5" x14ac:dyDescent="0.25">
      <c r="A4" t="s">
        <v>53</v>
      </c>
    </row>
    <row r="5" spans="1:5" x14ac:dyDescent="0.25">
      <c r="A5" t="s">
        <v>86</v>
      </c>
    </row>
    <row r="6" spans="1:5" x14ac:dyDescent="0.25">
      <c r="A6" t="s">
        <v>82</v>
      </c>
    </row>
    <row r="8" spans="1:5" x14ac:dyDescent="0.25">
      <c r="A8" s="6"/>
    </row>
    <row r="9" spans="1:5" x14ac:dyDescent="0.25">
      <c r="A9" s="8"/>
    </row>
    <row r="10" spans="1:5" x14ac:dyDescent="0.25">
      <c r="A10" s="13"/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13" t="s">
        <v>70</v>
      </c>
      <c r="B11" s="1"/>
      <c r="C11" s="1"/>
      <c r="D11" s="1"/>
      <c r="E11" s="1"/>
    </row>
    <row r="12" spans="1:5" x14ac:dyDescent="0.25">
      <c r="A12" s="21" t="s">
        <v>26</v>
      </c>
      <c r="B12" s="1">
        <f>17+22+45+26</f>
        <v>110</v>
      </c>
      <c r="C12" s="1">
        <v>132</v>
      </c>
      <c r="D12" s="1">
        <v>114</v>
      </c>
      <c r="E12" s="1">
        <v>88</v>
      </c>
    </row>
    <row r="13" spans="1:5" x14ac:dyDescent="0.25">
      <c r="A13" s="21" t="s">
        <v>27</v>
      </c>
      <c r="B13" s="1">
        <v>140</v>
      </c>
      <c r="C13" s="1">
        <v>119</v>
      </c>
      <c r="D13" s="1">
        <v>128</v>
      </c>
      <c r="E13" s="1">
        <v>89</v>
      </c>
    </row>
    <row r="14" spans="1:5" x14ac:dyDescent="0.25">
      <c r="A14" s="23" t="s">
        <v>25</v>
      </c>
      <c r="B14" s="33">
        <v>250</v>
      </c>
      <c r="C14" s="33">
        <v>251</v>
      </c>
      <c r="D14" s="33">
        <v>242</v>
      </c>
      <c r="E14" s="33">
        <v>177</v>
      </c>
    </row>
  </sheetData>
  <hyperlinks>
    <hyperlink ref="D1" location="EEDS8TC6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9" workbookViewId="0">
      <selection activeCell="B21" sqref="B21"/>
    </sheetView>
  </sheetViews>
  <sheetFormatPr defaultColWidth="11.42578125" defaultRowHeight="15" x14ac:dyDescent="0.25"/>
  <cols>
    <col min="1" max="1" width="52.140625" style="6" customWidth="1"/>
    <col min="2" max="2" width="47.85546875" style="3" customWidth="1"/>
  </cols>
  <sheetData>
    <row r="1" spans="1:19" ht="21" x14ac:dyDescent="0.35">
      <c r="A1" s="17" t="s">
        <v>101</v>
      </c>
      <c r="B1" s="15" t="s">
        <v>51</v>
      </c>
    </row>
    <row r="2" spans="1:19" ht="30" x14ac:dyDescent="0.25">
      <c r="A2" s="6" t="s">
        <v>6</v>
      </c>
      <c r="B2" s="3" t="s">
        <v>129</v>
      </c>
    </row>
    <row r="3" spans="1:19" x14ac:dyDescent="0.25">
      <c r="A3" s="6" t="s">
        <v>58</v>
      </c>
      <c r="B3" s="18"/>
      <c r="C3" s="10"/>
    </row>
    <row r="4" spans="1:19" x14ac:dyDescent="0.25">
      <c r="A4" s="6" t="s">
        <v>59</v>
      </c>
      <c r="B4" s="3" t="s">
        <v>87</v>
      </c>
    </row>
    <row r="5" spans="1:19" x14ac:dyDescent="0.25">
      <c r="A5" s="6" t="s">
        <v>54</v>
      </c>
      <c r="B5" s="3" t="s">
        <v>1</v>
      </c>
    </row>
    <row r="6" spans="1:19" x14ac:dyDescent="0.25">
      <c r="A6" s="6" t="s">
        <v>61</v>
      </c>
      <c r="B6" s="3" t="s">
        <v>3</v>
      </c>
    </row>
    <row r="7" spans="1:19" x14ac:dyDescent="0.25">
      <c r="A7" s="6" t="s">
        <v>7</v>
      </c>
    </row>
    <row r="8" spans="1:19" x14ac:dyDescent="0.25">
      <c r="A8" s="6" t="s">
        <v>8</v>
      </c>
      <c r="B8" s="3" t="s">
        <v>32</v>
      </c>
    </row>
    <row r="9" spans="1:19" x14ac:dyDescent="0.25">
      <c r="A9" s="6" t="s">
        <v>9</v>
      </c>
    </row>
    <row r="10" spans="1:19" x14ac:dyDescent="0.25">
      <c r="A10" s="6" t="s">
        <v>105</v>
      </c>
      <c r="B10" s="3" t="s">
        <v>10</v>
      </c>
      <c r="S10" t="s">
        <v>11</v>
      </c>
    </row>
    <row r="11" spans="1:19" x14ac:dyDescent="0.25">
      <c r="A11" s="6" t="s">
        <v>106</v>
      </c>
      <c r="B11" s="3" t="s">
        <v>10</v>
      </c>
      <c r="S11" t="s">
        <v>10</v>
      </c>
    </row>
    <row r="12" spans="1:19" x14ac:dyDescent="0.25">
      <c r="A12" s="6" t="s">
        <v>107</v>
      </c>
      <c r="B12" s="3" t="s">
        <v>10</v>
      </c>
    </row>
    <row r="13" spans="1:19" x14ac:dyDescent="0.25">
      <c r="A13" s="6" t="s">
        <v>108</v>
      </c>
      <c r="B13" s="3" t="s">
        <v>10</v>
      </c>
    </row>
    <row r="14" spans="1:19" x14ac:dyDescent="0.25">
      <c r="A14" s="6" t="s">
        <v>109</v>
      </c>
      <c r="B14" s="3" t="s">
        <v>10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3" t="s">
        <v>17</v>
      </c>
      <c r="S17" t="s">
        <v>20</v>
      </c>
    </row>
    <row r="18" spans="1:19" x14ac:dyDescent="0.25">
      <c r="A18" s="6" t="s">
        <v>13</v>
      </c>
      <c r="B18" s="16">
        <v>41501</v>
      </c>
      <c r="S18" t="s">
        <v>21</v>
      </c>
    </row>
    <row r="19" spans="1:19" x14ac:dyDescent="0.25">
      <c r="A19" s="6" t="s">
        <v>14</v>
      </c>
      <c r="B19" s="3" t="s">
        <v>15</v>
      </c>
    </row>
    <row r="20" spans="1:19" ht="150" x14ac:dyDescent="0.25">
      <c r="A20" s="6" t="s">
        <v>16</v>
      </c>
      <c r="B20" s="3" t="s">
        <v>130</v>
      </c>
    </row>
    <row r="21" spans="1:19" x14ac:dyDescent="0.25">
      <c r="A21"/>
      <c r="B21" s="3" t="s">
        <v>141</v>
      </c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8TC6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defaultColWidth="11.42578125" defaultRowHeight="15" x14ac:dyDescent="0.25"/>
  <cols>
    <col min="1" max="1" width="60.140625" customWidth="1"/>
  </cols>
  <sheetData>
    <row r="1" spans="1:5" ht="21" x14ac:dyDescent="0.35">
      <c r="A1" s="4" t="s">
        <v>101</v>
      </c>
      <c r="D1" s="35" t="s">
        <v>50</v>
      </c>
    </row>
    <row r="3" spans="1:5" ht="30" x14ac:dyDescent="0.25">
      <c r="A3" s="12" t="s">
        <v>131</v>
      </c>
    </row>
    <row r="4" spans="1:5" x14ac:dyDescent="0.25">
      <c r="A4" t="s">
        <v>53</v>
      </c>
    </row>
    <row r="5" spans="1:5" x14ac:dyDescent="0.25">
      <c r="A5" t="s">
        <v>84</v>
      </c>
    </row>
    <row r="6" spans="1:5" x14ac:dyDescent="0.25">
      <c r="A6" t="s">
        <v>82</v>
      </c>
    </row>
    <row r="8" spans="1:5" x14ac:dyDescent="0.25">
      <c r="A8" s="6"/>
    </row>
    <row r="9" spans="1:5" x14ac:dyDescent="0.25">
      <c r="A9" s="8"/>
    </row>
    <row r="10" spans="1:5" x14ac:dyDescent="0.25">
      <c r="A10" s="13"/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41" t="s">
        <v>70</v>
      </c>
      <c r="B11" s="44"/>
      <c r="C11" s="44"/>
      <c r="D11" s="44"/>
      <c r="E11" s="45"/>
    </row>
    <row r="12" spans="1:5" x14ac:dyDescent="0.25">
      <c r="A12" s="21" t="s">
        <v>26</v>
      </c>
      <c r="B12" s="1">
        <v>77</v>
      </c>
      <c r="C12" s="1">
        <v>62</v>
      </c>
      <c r="D12" s="1">
        <v>65</v>
      </c>
      <c r="E12" s="1">
        <v>51</v>
      </c>
    </row>
    <row r="13" spans="1:5" x14ac:dyDescent="0.25">
      <c r="A13" s="21" t="s">
        <v>27</v>
      </c>
      <c r="B13" s="1">
        <v>73</v>
      </c>
      <c r="C13" s="1">
        <v>58</v>
      </c>
      <c r="D13" s="1">
        <v>72</v>
      </c>
      <c r="E13" s="1">
        <v>58</v>
      </c>
    </row>
    <row r="14" spans="1:5" x14ac:dyDescent="0.25">
      <c r="A14" s="23" t="s">
        <v>25</v>
      </c>
      <c r="B14" s="1">
        <v>150</v>
      </c>
      <c r="C14" s="1">
        <v>120</v>
      </c>
      <c r="D14" s="1">
        <v>137</v>
      </c>
      <c r="E14" s="1">
        <v>109</v>
      </c>
    </row>
    <row r="15" spans="1:5" x14ac:dyDescent="0.25">
      <c r="A15" s="41" t="s">
        <v>69</v>
      </c>
      <c r="B15" s="44"/>
      <c r="C15" s="44"/>
      <c r="D15" s="44"/>
      <c r="E15" s="45"/>
    </row>
    <row r="16" spans="1:5" x14ac:dyDescent="0.25">
      <c r="A16" s="22" t="s">
        <v>88</v>
      </c>
      <c r="B16" s="1">
        <f>28+18</f>
        <v>46</v>
      </c>
      <c r="C16" s="1">
        <f>13+16</f>
        <v>29</v>
      </c>
      <c r="D16" s="1">
        <f>22+19</f>
        <v>41</v>
      </c>
      <c r="E16" s="1">
        <f>18+17</f>
        <v>35</v>
      </c>
    </row>
    <row r="17" spans="1:5" x14ac:dyDescent="0.25">
      <c r="A17" s="31" t="s">
        <v>89</v>
      </c>
      <c r="B17" s="1">
        <f>19+15</f>
        <v>34</v>
      </c>
      <c r="C17" s="1">
        <f>19+20</f>
        <v>39</v>
      </c>
      <c r="D17" s="1">
        <f>22+21</f>
        <v>43</v>
      </c>
      <c r="E17" s="1">
        <f>14+18</f>
        <v>32</v>
      </c>
    </row>
    <row r="18" spans="1:5" x14ac:dyDescent="0.25">
      <c r="A18" s="31" t="s">
        <v>90</v>
      </c>
      <c r="B18" s="1">
        <f>20+22</f>
        <v>42</v>
      </c>
      <c r="C18" s="1">
        <f>22+13</f>
        <v>35</v>
      </c>
      <c r="D18" s="1">
        <f>13+19</f>
        <v>32</v>
      </c>
      <c r="E18" s="1">
        <f>14+16</f>
        <v>30</v>
      </c>
    </row>
    <row r="19" spans="1:5" x14ac:dyDescent="0.25">
      <c r="A19" s="31" t="s">
        <v>91</v>
      </c>
      <c r="B19" s="1">
        <f>10+18</f>
        <v>28</v>
      </c>
      <c r="C19" s="1">
        <f>8+9</f>
        <v>17</v>
      </c>
      <c r="D19" s="1">
        <f>8+13</f>
        <v>21</v>
      </c>
      <c r="E19" s="1">
        <f>5+7</f>
        <v>12</v>
      </c>
    </row>
    <row r="20" spans="1:5" x14ac:dyDescent="0.25">
      <c r="A20" s="13" t="s">
        <v>25</v>
      </c>
      <c r="B20" s="1">
        <f>SUM(B16:B19)</f>
        <v>150</v>
      </c>
      <c r="C20" s="1">
        <f>SUM(C16:C19)</f>
        <v>120</v>
      </c>
      <c r="D20" s="1">
        <f>SUM(D16:D19)</f>
        <v>137</v>
      </c>
      <c r="E20" s="1">
        <f>SUM(E16:E19)</f>
        <v>109</v>
      </c>
    </row>
  </sheetData>
  <mergeCells count="2">
    <mergeCell ref="A11:E11"/>
    <mergeCell ref="A15:E15"/>
  </mergeCells>
  <hyperlinks>
    <hyperlink ref="D1" location="EEDS9TC6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21" sqref="B21"/>
    </sheetView>
  </sheetViews>
  <sheetFormatPr defaultColWidth="11.42578125" defaultRowHeight="15" x14ac:dyDescent="0.25"/>
  <cols>
    <col min="1" max="1" width="52.140625" style="6" customWidth="1"/>
    <col min="2" max="2" width="50.42578125" style="3" customWidth="1"/>
  </cols>
  <sheetData>
    <row r="1" spans="1:19" ht="21" x14ac:dyDescent="0.35">
      <c r="A1" s="4" t="s">
        <v>101</v>
      </c>
      <c r="B1" s="15" t="s">
        <v>51</v>
      </c>
    </row>
    <row r="2" spans="1:19" ht="30" x14ac:dyDescent="0.25">
      <c r="A2" s="6" t="s">
        <v>6</v>
      </c>
      <c r="B2" s="3" t="s">
        <v>132</v>
      </c>
    </row>
    <row r="3" spans="1:19" x14ac:dyDescent="0.25">
      <c r="A3" s="6" t="s">
        <v>58</v>
      </c>
      <c r="B3" s="18"/>
      <c r="C3" s="10"/>
    </row>
    <row r="4" spans="1:19" x14ac:dyDescent="0.25">
      <c r="A4" s="6" t="s">
        <v>59</v>
      </c>
      <c r="B4" s="3" t="s">
        <v>85</v>
      </c>
    </row>
    <row r="5" spans="1:19" x14ac:dyDescent="0.25">
      <c r="A5" s="6" t="s">
        <v>54</v>
      </c>
      <c r="B5" s="3" t="s">
        <v>1</v>
      </c>
    </row>
    <row r="6" spans="1:19" x14ac:dyDescent="0.25">
      <c r="A6" s="6" t="s">
        <v>61</v>
      </c>
      <c r="B6" s="3" t="s">
        <v>3</v>
      </c>
    </row>
    <row r="7" spans="1:19" x14ac:dyDescent="0.25">
      <c r="A7" s="6" t="s">
        <v>7</v>
      </c>
    </row>
    <row r="8" spans="1:19" x14ac:dyDescent="0.25">
      <c r="A8" s="6" t="s">
        <v>8</v>
      </c>
      <c r="B8" s="3" t="s">
        <v>32</v>
      </c>
    </row>
    <row r="9" spans="1:19" x14ac:dyDescent="0.25">
      <c r="A9" s="6" t="s">
        <v>9</v>
      </c>
    </row>
    <row r="10" spans="1:19" x14ac:dyDescent="0.25">
      <c r="A10" s="6" t="s">
        <v>105</v>
      </c>
      <c r="B10" s="3" t="s">
        <v>11</v>
      </c>
      <c r="S10" t="s">
        <v>11</v>
      </c>
    </row>
    <row r="11" spans="1:19" x14ac:dyDescent="0.25">
      <c r="A11" s="6" t="s">
        <v>106</v>
      </c>
      <c r="B11" s="3" t="s">
        <v>11</v>
      </c>
      <c r="S11" t="s">
        <v>10</v>
      </c>
    </row>
    <row r="12" spans="1:19" x14ac:dyDescent="0.25">
      <c r="A12" s="6" t="s">
        <v>107</v>
      </c>
      <c r="B12" s="3" t="s">
        <v>10</v>
      </c>
    </row>
    <row r="13" spans="1:19" x14ac:dyDescent="0.25">
      <c r="A13" s="6" t="s">
        <v>108</v>
      </c>
      <c r="B13" s="3" t="s">
        <v>10</v>
      </c>
    </row>
    <row r="14" spans="1:19" x14ac:dyDescent="0.25">
      <c r="A14" s="6" t="s">
        <v>109</v>
      </c>
      <c r="B14" s="3" t="s">
        <v>10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3" t="s">
        <v>17</v>
      </c>
      <c r="S17" t="s">
        <v>20</v>
      </c>
    </row>
    <row r="18" spans="1:19" x14ac:dyDescent="0.25">
      <c r="A18" s="6" t="s">
        <v>13</v>
      </c>
      <c r="B18" s="16">
        <v>41767</v>
      </c>
      <c r="S18" t="s">
        <v>21</v>
      </c>
    </row>
    <row r="19" spans="1:19" x14ac:dyDescent="0.25">
      <c r="A19" s="6" t="s">
        <v>14</v>
      </c>
      <c r="B19" s="3" t="s">
        <v>15</v>
      </c>
    </row>
    <row r="20" spans="1:19" ht="90" x14ac:dyDescent="0.25">
      <c r="A20" s="6" t="s">
        <v>16</v>
      </c>
      <c r="B20" s="3" t="s">
        <v>48</v>
      </c>
    </row>
    <row r="21" spans="1:19" x14ac:dyDescent="0.25">
      <c r="A21"/>
      <c r="B21" s="3" t="s">
        <v>141</v>
      </c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9TC6data!A1" display="View 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" sqref="D1"/>
    </sheetView>
  </sheetViews>
  <sheetFormatPr defaultColWidth="8.85546875" defaultRowHeight="15" x14ac:dyDescent="0.25"/>
  <cols>
    <col min="1" max="1" width="53" bestFit="1" customWidth="1"/>
    <col min="2" max="2" width="14.28515625" customWidth="1"/>
  </cols>
  <sheetData>
    <row r="1" spans="1:5" ht="21" x14ac:dyDescent="0.35">
      <c r="A1" s="4" t="s">
        <v>101</v>
      </c>
      <c r="D1" s="35" t="s">
        <v>50</v>
      </c>
    </row>
    <row r="3" spans="1:5" ht="45" x14ac:dyDescent="0.25">
      <c r="A3" s="12" t="s">
        <v>134</v>
      </c>
    </row>
    <row r="4" spans="1:5" x14ac:dyDescent="0.25">
      <c r="A4" s="2" t="s">
        <v>97</v>
      </c>
    </row>
    <row r="5" spans="1:5" x14ac:dyDescent="0.25">
      <c r="A5" t="s">
        <v>56</v>
      </c>
      <c r="B5" s="32" t="s">
        <v>92</v>
      </c>
    </row>
    <row r="6" spans="1:5" x14ac:dyDescent="0.25">
      <c r="A6" t="s">
        <v>93</v>
      </c>
    </row>
    <row r="8" spans="1:5" x14ac:dyDescent="0.25">
      <c r="A8" s="6"/>
    </row>
    <row r="9" spans="1:5" x14ac:dyDescent="0.25">
      <c r="A9" s="8"/>
    </row>
    <row r="10" spans="1:5" x14ac:dyDescent="0.25">
      <c r="A10" s="13"/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41" t="s">
        <v>70</v>
      </c>
      <c r="B11" s="44"/>
      <c r="C11" s="44"/>
      <c r="D11" s="44"/>
      <c r="E11" s="45"/>
    </row>
    <row r="12" spans="1:5" x14ac:dyDescent="0.25">
      <c r="A12" s="21" t="s">
        <v>26</v>
      </c>
      <c r="B12" s="1">
        <v>23</v>
      </c>
      <c r="C12" s="1">
        <v>18</v>
      </c>
      <c r="D12" s="1">
        <v>23</v>
      </c>
      <c r="E12" s="1">
        <v>25</v>
      </c>
    </row>
    <row r="13" spans="1:5" x14ac:dyDescent="0.25">
      <c r="A13" s="21" t="s">
        <v>27</v>
      </c>
      <c r="B13" s="1">
        <v>26</v>
      </c>
      <c r="C13" s="1">
        <v>18</v>
      </c>
      <c r="D13" s="1">
        <v>22</v>
      </c>
      <c r="E13" s="1">
        <v>26</v>
      </c>
    </row>
    <row r="14" spans="1:5" x14ac:dyDescent="0.25">
      <c r="A14" s="23" t="s">
        <v>25</v>
      </c>
      <c r="B14" s="1">
        <v>49</v>
      </c>
      <c r="C14" s="1">
        <v>36</v>
      </c>
      <c r="D14" s="1">
        <v>45</v>
      </c>
      <c r="E14" s="1">
        <v>51</v>
      </c>
    </row>
    <row r="15" spans="1:5" x14ac:dyDescent="0.25">
      <c r="A15" s="41" t="s">
        <v>69</v>
      </c>
      <c r="B15" s="44"/>
      <c r="C15" s="44"/>
      <c r="D15" s="44"/>
      <c r="E15" s="45"/>
    </row>
    <row r="16" spans="1:5" x14ac:dyDescent="0.25">
      <c r="A16" s="22" t="s">
        <v>88</v>
      </c>
      <c r="B16" s="1">
        <f>16+22</f>
        <v>38</v>
      </c>
      <c r="C16" s="1">
        <f>15+15</f>
        <v>30</v>
      </c>
      <c r="D16" s="1">
        <f>14+17</f>
        <v>31</v>
      </c>
      <c r="E16" s="1">
        <f>16+14</f>
        <v>30</v>
      </c>
    </row>
    <row r="17" spans="1:5" x14ac:dyDescent="0.25">
      <c r="A17" s="31" t="s">
        <v>89</v>
      </c>
      <c r="B17" s="1">
        <f>5+4</f>
        <v>9</v>
      </c>
      <c r="C17" s="1">
        <f>3+3</f>
        <v>6</v>
      </c>
      <c r="D17" s="1">
        <f>7+4</f>
        <v>11</v>
      </c>
      <c r="E17" s="1">
        <f>6+9</f>
        <v>15</v>
      </c>
    </row>
    <row r="18" spans="1:5" x14ac:dyDescent="0.25">
      <c r="A18" s="31" t="s">
        <v>90</v>
      </c>
      <c r="B18" s="1">
        <f>2+0</f>
        <v>2</v>
      </c>
      <c r="C18" s="1">
        <v>0</v>
      </c>
      <c r="D18" s="1">
        <f>2+1</f>
        <v>3</v>
      </c>
      <c r="E18" s="1">
        <f>3+3</f>
        <v>6</v>
      </c>
    </row>
    <row r="19" spans="1:5" x14ac:dyDescent="0.25">
      <c r="A19" s="31" t="s">
        <v>91</v>
      </c>
      <c r="B19" s="1">
        <f>0+0</f>
        <v>0</v>
      </c>
      <c r="C19" s="1">
        <v>0</v>
      </c>
      <c r="D19" s="1">
        <v>0</v>
      </c>
      <c r="E19" s="1">
        <v>0</v>
      </c>
    </row>
    <row r="20" spans="1:5" x14ac:dyDescent="0.25">
      <c r="A20" s="13" t="s">
        <v>25</v>
      </c>
      <c r="B20" s="1">
        <f>SUM(B16:B19)</f>
        <v>49</v>
      </c>
      <c r="C20" s="1">
        <f>SUM(C16:C19)</f>
        <v>36</v>
      </c>
      <c r="D20" s="1">
        <f>SUM(D16:D19)</f>
        <v>45</v>
      </c>
      <c r="E20" s="1">
        <f>SUM(E16:E19)</f>
        <v>51</v>
      </c>
    </row>
  </sheetData>
  <mergeCells count="2">
    <mergeCell ref="A11:E11"/>
    <mergeCell ref="A15:E15"/>
  </mergeCells>
  <hyperlinks>
    <hyperlink ref="D1" location="EEDS10TC7metadata!A1" display="View meta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1" sqref="B1"/>
    </sheetView>
  </sheetViews>
  <sheetFormatPr defaultColWidth="11.42578125" defaultRowHeight="15" x14ac:dyDescent="0.25"/>
  <cols>
    <col min="1" max="1" width="52.140625" style="6" customWidth="1"/>
    <col min="2" max="2" width="85.42578125" style="3" customWidth="1"/>
  </cols>
  <sheetData>
    <row r="1" spans="1:19" ht="21" x14ac:dyDescent="0.35">
      <c r="A1" s="17" t="s">
        <v>101</v>
      </c>
      <c r="B1" s="15" t="s">
        <v>51</v>
      </c>
    </row>
    <row r="2" spans="1:19" ht="30" x14ac:dyDescent="0.25">
      <c r="A2" s="6" t="s">
        <v>6</v>
      </c>
      <c r="B2" s="18" t="s">
        <v>112</v>
      </c>
    </row>
    <row r="3" spans="1:19" x14ac:dyDescent="0.25">
      <c r="A3" s="6" t="s">
        <v>58</v>
      </c>
      <c r="B3" s="19" t="s">
        <v>62</v>
      </c>
      <c r="C3" s="10"/>
    </row>
    <row r="4" spans="1:19" x14ac:dyDescent="0.25">
      <c r="A4" s="6" t="s">
        <v>59</v>
      </c>
      <c r="B4"/>
    </row>
    <row r="5" spans="1:19" x14ac:dyDescent="0.25">
      <c r="A5" s="6" t="s">
        <v>54</v>
      </c>
      <c r="B5" t="s">
        <v>2</v>
      </c>
    </row>
    <row r="6" spans="1:19" x14ac:dyDescent="0.25">
      <c r="A6" s="6" t="s">
        <v>61</v>
      </c>
      <c r="B6" t="s">
        <v>3</v>
      </c>
    </row>
    <row r="7" spans="1:19" x14ac:dyDescent="0.25">
      <c r="A7" s="6" t="s">
        <v>7</v>
      </c>
    </row>
    <row r="8" spans="1:19" ht="30" x14ac:dyDescent="0.25">
      <c r="A8" s="6" t="s">
        <v>8</v>
      </c>
      <c r="B8" s="36" t="s">
        <v>34</v>
      </c>
    </row>
    <row r="9" spans="1:19" ht="30" x14ac:dyDescent="0.25">
      <c r="A9" s="6" t="s">
        <v>9</v>
      </c>
      <c r="B9" s="36" t="s">
        <v>33</v>
      </c>
    </row>
    <row r="10" spans="1:19" x14ac:dyDescent="0.25">
      <c r="A10" s="6" t="s">
        <v>105</v>
      </c>
      <c r="B10" s="3" t="s">
        <v>10</v>
      </c>
      <c r="S10" t="s">
        <v>11</v>
      </c>
    </row>
    <row r="11" spans="1:19" x14ac:dyDescent="0.25">
      <c r="A11" s="6" t="s">
        <v>106</v>
      </c>
      <c r="B11" s="3" t="s">
        <v>10</v>
      </c>
      <c r="S11" t="s">
        <v>10</v>
      </c>
    </row>
    <row r="12" spans="1:19" x14ac:dyDescent="0.25">
      <c r="A12" s="6" t="s">
        <v>107</v>
      </c>
      <c r="B12" s="3" t="s">
        <v>10</v>
      </c>
      <c r="C12" s="10"/>
    </row>
    <row r="13" spans="1:19" x14ac:dyDescent="0.25">
      <c r="A13" s="6" t="s">
        <v>108</v>
      </c>
      <c r="B13" s="3" t="s">
        <v>10</v>
      </c>
    </row>
    <row r="14" spans="1:19" x14ac:dyDescent="0.25">
      <c r="A14" s="6" t="s">
        <v>109</v>
      </c>
      <c r="B14" s="3" t="s">
        <v>10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3" t="s">
        <v>17</v>
      </c>
      <c r="S17" t="s">
        <v>20</v>
      </c>
    </row>
    <row r="18" spans="1:19" x14ac:dyDescent="0.25">
      <c r="A18" s="6" t="s">
        <v>13</v>
      </c>
      <c r="B18" s="16">
        <v>41500</v>
      </c>
      <c r="S18" t="s">
        <v>21</v>
      </c>
    </row>
    <row r="19" spans="1:19" x14ac:dyDescent="0.25">
      <c r="A19" s="6" t="s">
        <v>14</v>
      </c>
      <c r="B19" s="3" t="s">
        <v>15</v>
      </c>
    </row>
    <row r="20" spans="1:19" ht="39.75" customHeight="1" x14ac:dyDescent="0.25">
      <c r="A20" s="6" t="s">
        <v>16</v>
      </c>
      <c r="B20" s="3" t="s">
        <v>113</v>
      </c>
    </row>
    <row r="21" spans="1:19" x14ac:dyDescent="0.25">
      <c r="A21"/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</sheetData>
  <dataValidations count="4">
    <dataValidation type="list" allowBlank="1" showInputMessage="1" showErrorMessage="1" sqref="B10:B14">
      <formula1>$S$10:$S$11</formula1>
    </dataValidation>
    <dataValidation type="list" allowBlank="1" showInputMessage="1" showErrorMessage="1" sqref="B19">
      <formula1>$S$21:$S$23</formula1>
    </dataValidation>
    <dataValidation type="list" allowBlank="1" showInputMessage="1" showErrorMessage="1" sqref="B17">
      <formula1>$S$14:$S$18</formula1>
    </dataValidation>
    <dataValidation type="list" allowBlank="1" showInputMessage="1" showErrorMessage="1" sqref="B15">
      <formula1>$S$3:$S$6</formula1>
    </dataValidation>
  </dataValidations>
  <hyperlinks>
    <hyperlink ref="B1" location="EEDS1TC2data!A1" display="View Data"/>
    <hyperlink ref="B8" r:id="rId1"/>
    <hyperlink ref="B9" r:id="rId2"/>
  </hyperlinks>
  <pageMargins left="0.7" right="0.7" top="0.75" bottom="0.75" header="0.3" footer="0.3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4" workbookViewId="0">
      <selection activeCell="B20" sqref="B20"/>
    </sheetView>
  </sheetViews>
  <sheetFormatPr defaultColWidth="8.85546875" defaultRowHeight="15" x14ac:dyDescent="0.25"/>
  <cols>
    <col min="1" max="1" width="56.140625" customWidth="1"/>
    <col min="2" max="2" width="41.85546875" customWidth="1"/>
  </cols>
  <sheetData>
    <row r="1" spans="1:2" ht="21" x14ac:dyDescent="0.35">
      <c r="A1" s="4" t="s">
        <v>101</v>
      </c>
      <c r="B1" s="35" t="s">
        <v>51</v>
      </c>
    </row>
    <row r="2" spans="1:2" ht="45" x14ac:dyDescent="0.25">
      <c r="A2" s="6" t="s">
        <v>6</v>
      </c>
      <c r="B2" s="3" t="s">
        <v>133</v>
      </c>
    </row>
    <row r="3" spans="1:2" x14ac:dyDescent="0.25">
      <c r="A3" s="6" t="s">
        <v>58</v>
      </c>
      <c r="B3" s="39" t="s">
        <v>98</v>
      </c>
    </row>
    <row r="4" spans="1:2" ht="20.25" customHeight="1" x14ac:dyDescent="0.25">
      <c r="A4" s="6" t="s">
        <v>59</v>
      </c>
      <c r="B4" s="3"/>
    </row>
    <row r="5" spans="1:2" ht="21.75" customHeight="1" x14ac:dyDescent="0.25">
      <c r="A5" s="6" t="s">
        <v>54</v>
      </c>
      <c r="B5" s="3" t="s">
        <v>0</v>
      </c>
    </row>
    <row r="6" spans="1:2" x14ac:dyDescent="0.25">
      <c r="A6" s="6" t="s">
        <v>61</v>
      </c>
      <c r="B6" s="3" t="s">
        <v>3</v>
      </c>
    </row>
    <row r="7" spans="1:2" x14ac:dyDescent="0.25">
      <c r="A7" s="6" t="s">
        <v>7</v>
      </c>
      <c r="B7" s="3"/>
    </row>
    <row r="8" spans="1:2" ht="20.25" customHeight="1" x14ac:dyDescent="0.25">
      <c r="A8" s="6" t="s">
        <v>8</v>
      </c>
      <c r="B8" s="3" t="s">
        <v>32</v>
      </c>
    </row>
    <row r="9" spans="1:2" x14ac:dyDescent="0.25">
      <c r="A9" s="6" t="s">
        <v>9</v>
      </c>
      <c r="B9" s="3"/>
    </row>
    <row r="10" spans="1:2" x14ac:dyDescent="0.25">
      <c r="A10" s="6" t="s">
        <v>105</v>
      </c>
      <c r="B10" s="3" t="s">
        <v>11</v>
      </c>
    </row>
    <row r="11" spans="1:2" x14ac:dyDescent="0.25">
      <c r="A11" s="6" t="s">
        <v>106</v>
      </c>
      <c r="B11" s="3" t="s">
        <v>11</v>
      </c>
    </row>
    <row r="12" spans="1:2" x14ac:dyDescent="0.25">
      <c r="A12" s="6" t="s">
        <v>107</v>
      </c>
      <c r="B12" s="3" t="s">
        <v>10</v>
      </c>
    </row>
    <row r="13" spans="1:2" x14ac:dyDescent="0.25">
      <c r="A13" s="6" t="s">
        <v>108</v>
      </c>
      <c r="B13" s="3" t="s">
        <v>10</v>
      </c>
    </row>
    <row r="14" spans="1:2" x14ac:dyDescent="0.25">
      <c r="A14" s="6" t="s">
        <v>109</v>
      </c>
      <c r="B14" s="3" t="s">
        <v>10</v>
      </c>
    </row>
    <row r="15" spans="1:2" x14ac:dyDescent="0.25">
      <c r="A15" s="6" t="s">
        <v>28</v>
      </c>
      <c r="B15" s="3"/>
    </row>
    <row r="16" spans="1:2" x14ac:dyDescent="0.25">
      <c r="A16" s="6" t="s">
        <v>110</v>
      </c>
      <c r="B16" s="3"/>
    </row>
    <row r="17" spans="1:2" ht="17.25" customHeight="1" x14ac:dyDescent="0.25">
      <c r="A17" s="6" t="s">
        <v>12</v>
      </c>
      <c r="B17" s="3" t="s">
        <v>17</v>
      </c>
    </row>
    <row r="18" spans="1:2" x14ac:dyDescent="0.25">
      <c r="A18" s="6" t="s">
        <v>13</v>
      </c>
      <c r="B18" s="16">
        <v>41767</v>
      </c>
    </row>
    <row r="19" spans="1:2" x14ac:dyDescent="0.25">
      <c r="A19" s="6" t="s">
        <v>14</v>
      </c>
      <c r="B19" s="3" t="s">
        <v>15</v>
      </c>
    </row>
    <row r="20" spans="1:2" ht="28.5" customHeight="1" x14ac:dyDescent="0.25">
      <c r="A20" s="6" t="s">
        <v>16</v>
      </c>
      <c r="B20" s="3" t="s">
        <v>141</v>
      </c>
    </row>
  </sheetData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EEDS10TC7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" sqref="D1"/>
    </sheetView>
  </sheetViews>
  <sheetFormatPr defaultColWidth="8.85546875" defaultRowHeight="15" x14ac:dyDescent="0.25"/>
  <cols>
    <col min="1" max="1" width="63.85546875" customWidth="1"/>
  </cols>
  <sheetData>
    <row r="1" spans="1:5" ht="21" x14ac:dyDescent="0.35">
      <c r="A1" s="4" t="s">
        <v>101</v>
      </c>
      <c r="D1" s="35" t="s">
        <v>50</v>
      </c>
    </row>
    <row r="3" spans="1:5" ht="45" x14ac:dyDescent="0.25">
      <c r="A3" s="3" t="s">
        <v>136</v>
      </c>
    </row>
    <row r="4" spans="1:5" x14ac:dyDescent="0.25">
      <c r="A4" s="2" t="s">
        <v>97</v>
      </c>
    </row>
    <row r="5" spans="1:5" x14ac:dyDescent="0.25">
      <c r="A5" t="s">
        <v>56</v>
      </c>
      <c r="B5" s="32" t="s">
        <v>92</v>
      </c>
    </row>
    <row r="6" spans="1:5" x14ac:dyDescent="0.25">
      <c r="A6" t="s">
        <v>93</v>
      </c>
    </row>
    <row r="8" spans="1:5" x14ac:dyDescent="0.25">
      <c r="A8" s="6"/>
    </row>
    <row r="9" spans="1:5" x14ac:dyDescent="0.25">
      <c r="A9" s="8"/>
    </row>
    <row r="10" spans="1:5" x14ac:dyDescent="0.25">
      <c r="A10" s="13" t="s">
        <v>24</v>
      </c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1" t="s">
        <v>94</v>
      </c>
      <c r="B11" s="1">
        <v>19.82</v>
      </c>
      <c r="C11" s="1">
        <v>14.67</v>
      </c>
      <c r="D11" s="1">
        <v>18.440000000000001</v>
      </c>
      <c r="E11" s="1">
        <v>20.91</v>
      </c>
    </row>
  </sheetData>
  <hyperlinks>
    <hyperlink ref="D1" location="EEDS11TC7metadata!A1" display="View meta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7" workbookViewId="0">
      <selection activeCell="B20" sqref="B20"/>
    </sheetView>
  </sheetViews>
  <sheetFormatPr defaultColWidth="8.85546875" defaultRowHeight="15" x14ac:dyDescent="0.25"/>
  <cols>
    <col min="1" max="1" width="56.140625" style="6" customWidth="1"/>
    <col min="2" max="2" width="46.140625" customWidth="1"/>
  </cols>
  <sheetData>
    <row r="1" spans="1:19" ht="21" x14ac:dyDescent="0.35">
      <c r="A1" s="4" t="s">
        <v>101</v>
      </c>
      <c r="B1" s="35" t="s">
        <v>51</v>
      </c>
    </row>
    <row r="2" spans="1:19" ht="45" x14ac:dyDescent="0.25">
      <c r="A2" s="37" t="s">
        <v>6</v>
      </c>
      <c r="B2" s="3" t="s">
        <v>135</v>
      </c>
    </row>
    <row r="3" spans="1:19" x14ac:dyDescent="0.25">
      <c r="A3" s="37" t="s">
        <v>58</v>
      </c>
      <c r="B3" s="39" t="s">
        <v>98</v>
      </c>
    </row>
    <row r="4" spans="1:19" ht="20.25" customHeight="1" x14ac:dyDescent="0.25">
      <c r="A4" s="37" t="s">
        <v>59</v>
      </c>
      <c r="B4" s="3"/>
    </row>
    <row r="5" spans="1:19" ht="21.75" customHeight="1" x14ac:dyDescent="0.25">
      <c r="A5" s="37" t="s">
        <v>54</v>
      </c>
      <c r="B5" s="3" t="s">
        <v>0</v>
      </c>
    </row>
    <row r="6" spans="1:19" x14ac:dyDescent="0.25">
      <c r="A6" s="37" t="s">
        <v>61</v>
      </c>
      <c r="B6" s="3" t="s">
        <v>3</v>
      </c>
    </row>
    <row r="7" spans="1:19" x14ac:dyDescent="0.25">
      <c r="A7" s="37" t="s">
        <v>7</v>
      </c>
      <c r="B7" s="3"/>
    </row>
    <row r="8" spans="1:19" ht="20.25" customHeight="1" x14ac:dyDescent="0.25">
      <c r="A8" s="37" t="s">
        <v>8</v>
      </c>
      <c r="B8" s="3" t="s">
        <v>32</v>
      </c>
    </row>
    <row r="9" spans="1:19" x14ac:dyDescent="0.25">
      <c r="A9" s="37" t="s">
        <v>9</v>
      </c>
      <c r="B9" s="3"/>
    </row>
    <row r="10" spans="1:19" x14ac:dyDescent="0.25">
      <c r="A10" s="37" t="s">
        <v>105</v>
      </c>
      <c r="B10" s="3" t="s">
        <v>10</v>
      </c>
      <c r="S10" t="s">
        <v>11</v>
      </c>
    </row>
    <row r="11" spans="1:19" x14ac:dyDescent="0.25">
      <c r="A11" s="37" t="s">
        <v>106</v>
      </c>
      <c r="B11" s="3" t="s">
        <v>10</v>
      </c>
      <c r="S11" t="s">
        <v>10</v>
      </c>
    </row>
    <row r="12" spans="1:19" x14ac:dyDescent="0.25">
      <c r="A12" s="37" t="s">
        <v>107</v>
      </c>
      <c r="B12" s="3" t="s">
        <v>10</v>
      </c>
    </row>
    <row r="13" spans="1:19" x14ac:dyDescent="0.25">
      <c r="A13" s="37" t="s">
        <v>108</v>
      </c>
      <c r="B13" s="3" t="s">
        <v>10</v>
      </c>
    </row>
    <row r="14" spans="1:19" x14ac:dyDescent="0.25">
      <c r="A14" s="37" t="s">
        <v>109</v>
      </c>
      <c r="B14" s="3" t="s">
        <v>10</v>
      </c>
    </row>
    <row r="15" spans="1:19" x14ac:dyDescent="0.25">
      <c r="A15" s="37" t="s">
        <v>28</v>
      </c>
      <c r="B15" s="3"/>
    </row>
    <row r="16" spans="1:19" x14ac:dyDescent="0.25">
      <c r="A16" s="37" t="s">
        <v>110</v>
      </c>
      <c r="B16" s="3"/>
    </row>
    <row r="17" spans="1:2" ht="17.25" customHeight="1" x14ac:dyDescent="0.25">
      <c r="A17" s="37" t="s">
        <v>12</v>
      </c>
      <c r="B17" s="3" t="s">
        <v>17</v>
      </c>
    </row>
    <row r="18" spans="1:2" x14ac:dyDescent="0.25">
      <c r="A18" s="37" t="s">
        <v>13</v>
      </c>
      <c r="B18" s="16">
        <v>41767</v>
      </c>
    </row>
    <row r="19" spans="1:2" x14ac:dyDescent="0.25">
      <c r="A19" s="37" t="s">
        <v>14</v>
      </c>
      <c r="B19" s="3" t="s">
        <v>15</v>
      </c>
    </row>
    <row r="20" spans="1:2" ht="28.5" customHeight="1" x14ac:dyDescent="0.25">
      <c r="A20" s="37" t="s">
        <v>16</v>
      </c>
      <c r="B20" s="3" t="s">
        <v>141</v>
      </c>
    </row>
    <row r="21" spans="1:2" x14ac:dyDescent="0.25">
      <c r="A21" s="37"/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11TC7data!A1" display="View Data"/>
  </hyperlink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3" sqref="A3"/>
    </sheetView>
  </sheetViews>
  <sheetFormatPr defaultColWidth="8.85546875" defaultRowHeight="15" x14ac:dyDescent="0.25"/>
  <cols>
    <col min="1" max="1" width="56.7109375" customWidth="1"/>
    <col min="2" max="2" width="14.28515625" customWidth="1"/>
  </cols>
  <sheetData>
    <row r="1" spans="1:5" ht="21" x14ac:dyDescent="0.35">
      <c r="A1" s="4" t="s">
        <v>101</v>
      </c>
      <c r="D1" s="35" t="s">
        <v>50</v>
      </c>
    </row>
    <row r="3" spans="1:5" ht="45" x14ac:dyDescent="0.25">
      <c r="A3" s="12" t="s">
        <v>138</v>
      </c>
    </row>
    <row r="4" spans="1:5" x14ac:dyDescent="0.25">
      <c r="A4" s="2" t="s">
        <v>99</v>
      </c>
    </row>
    <row r="5" spans="1:5" x14ac:dyDescent="0.25">
      <c r="A5" t="s">
        <v>56</v>
      </c>
      <c r="B5" s="32" t="s">
        <v>92</v>
      </c>
    </row>
    <row r="6" spans="1:5" x14ac:dyDescent="0.25">
      <c r="A6" t="s">
        <v>93</v>
      </c>
    </row>
    <row r="8" spans="1:5" x14ac:dyDescent="0.25">
      <c r="A8" s="6"/>
    </row>
    <row r="9" spans="1:5" x14ac:dyDescent="0.25">
      <c r="A9" s="8"/>
    </row>
    <row r="10" spans="1:5" x14ac:dyDescent="0.25">
      <c r="A10" s="13"/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13" t="s">
        <v>70</v>
      </c>
      <c r="B11" s="1"/>
      <c r="C11" s="1"/>
      <c r="D11" s="1"/>
      <c r="E11" s="1"/>
    </row>
    <row r="12" spans="1:5" x14ac:dyDescent="0.25">
      <c r="A12" s="21" t="s">
        <v>26</v>
      </c>
      <c r="B12" s="1">
        <v>10</v>
      </c>
      <c r="C12" s="1">
        <v>14</v>
      </c>
      <c r="D12" s="1">
        <v>13</v>
      </c>
      <c r="E12" s="1">
        <v>5</v>
      </c>
    </row>
    <row r="13" spans="1:5" x14ac:dyDescent="0.25">
      <c r="A13" s="21" t="s">
        <v>27</v>
      </c>
      <c r="B13" s="1">
        <v>18</v>
      </c>
      <c r="C13" s="1">
        <v>10</v>
      </c>
      <c r="D13" s="1">
        <v>15</v>
      </c>
      <c r="E13" s="1">
        <v>10</v>
      </c>
    </row>
    <row r="14" spans="1:5" x14ac:dyDescent="0.25">
      <c r="A14" s="23" t="s">
        <v>25</v>
      </c>
      <c r="B14" s="1">
        <v>28</v>
      </c>
      <c r="C14" s="1">
        <v>24</v>
      </c>
      <c r="D14" s="1">
        <v>28</v>
      </c>
      <c r="E14" s="1">
        <v>15</v>
      </c>
    </row>
    <row r="15" spans="1:5" x14ac:dyDescent="0.25">
      <c r="A15" s="13" t="s">
        <v>69</v>
      </c>
      <c r="B15" s="1"/>
      <c r="C15" s="1"/>
      <c r="D15" s="1"/>
      <c r="E15" s="1"/>
    </row>
    <row r="16" spans="1:5" x14ac:dyDescent="0.25">
      <c r="A16" s="22" t="s">
        <v>88</v>
      </c>
      <c r="B16" s="1">
        <v>2</v>
      </c>
      <c r="C16" s="1">
        <v>3</v>
      </c>
      <c r="D16" s="1">
        <v>3</v>
      </c>
      <c r="E16" s="1">
        <v>1</v>
      </c>
    </row>
    <row r="17" spans="1:5" x14ac:dyDescent="0.25">
      <c r="A17" s="31" t="s">
        <v>89</v>
      </c>
      <c r="B17" s="1">
        <v>11</v>
      </c>
      <c r="C17" s="1">
        <v>10</v>
      </c>
      <c r="D17" s="1">
        <v>12</v>
      </c>
      <c r="E17" s="1">
        <v>9</v>
      </c>
    </row>
    <row r="18" spans="1:5" x14ac:dyDescent="0.25">
      <c r="A18" s="31" t="s">
        <v>90</v>
      </c>
      <c r="B18" s="1">
        <v>15</v>
      </c>
      <c r="C18" s="1">
        <v>11</v>
      </c>
      <c r="D18" s="1">
        <v>13</v>
      </c>
      <c r="E18" s="1">
        <v>5</v>
      </c>
    </row>
    <row r="19" spans="1:5" x14ac:dyDescent="0.25">
      <c r="A19" s="31" t="s">
        <v>91</v>
      </c>
      <c r="B19" s="1">
        <v>0</v>
      </c>
      <c r="C19" s="1">
        <v>0</v>
      </c>
      <c r="D19" s="1">
        <v>0</v>
      </c>
      <c r="E19" s="1">
        <v>0</v>
      </c>
    </row>
    <row r="20" spans="1:5" x14ac:dyDescent="0.25">
      <c r="A20" s="13" t="s">
        <v>25</v>
      </c>
      <c r="B20" s="1">
        <f>SUM(B16:B19)</f>
        <v>28</v>
      </c>
      <c r="C20" s="1">
        <f>SUM(C16:C19)</f>
        <v>24</v>
      </c>
      <c r="D20" s="1">
        <f>SUM(D16:D19)</f>
        <v>28</v>
      </c>
      <c r="E20" s="1">
        <f>SUM(E16:E19)</f>
        <v>15</v>
      </c>
    </row>
  </sheetData>
  <hyperlinks>
    <hyperlink ref="D1" location="EEDS12TC7metadata!A1" display="View meta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20" sqref="B20"/>
    </sheetView>
  </sheetViews>
  <sheetFormatPr defaultColWidth="8.85546875" defaultRowHeight="15" x14ac:dyDescent="0.25"/>
  <cols>
    <col min="1" max="1" width="56.140625" customWidth="1"/>
    <col min="2" max="2" width="41.85546875" customWidth="1"/>
  </cols>
  <sheetData>
    <row r="1" spans="1:2" ht="21" x14ac:dyDescent="0.35">
      <c r="A1" s="4" t="s">
        <v>101</v>
      </c>
      <c r="B1" s="35" t="s">
        <v>51</v>
      </c>
    </row>
    <row r="2" spans="1:2" ht="45" x14ac:dyDescent="0.25">
      <c r="A2" s="37" t="s">
        <v>6</v>
      </c>
      <c r="B2" s="3" t="s">
        <v>137</v>
      </c>
    </row>
    <row r="3" spans="1:2" x14ac:dyDescent="0.25">
      <c r="A3" s="37" t="s">
        <v>58</v>
      </c>
      <c r="B3" s="39" t="s">
        <v>100</v>
      </c>
    </row>
    <row r="4" spans="1:2" ht="20.25" customHeight="1" x14ac:dyDescent="0.25">
      <c r="A4" s="37" t="s">
        <v>59</v>
      </c>
      <c r="B4" s="3"/>
    </row>
    <row r="5" spans="1:2" ht="21.75" customHeight="1" x14ac:dyDescent="0.25">
      <c r="A5" s="37" t="s">
        <v>54</v>
      </c>
      <c r="B5" s="3" t="s">
        <v>0</v>
      </c>
    </row>
    <row r="6" spans="1:2" x14ac:dyDescent="0.25">
      <c r="A6" s="37" t="s">
        <v>61</v>
      </c>
      <c r="B6" s="3" t="s">
        <v>3</v>
      </c>
    </row>
    <row r="7" spans="1:2" x14ac:dyDescent="0.25">
      <c r="A7" s="37" t="s">
        <v>7</v>
      </c>
      <c r="B7" s="3"/>
    </row>
    <row r="8" spans="1:2" ht="20.25" customHeight="1" x14ac:dyDescent="0.25">
      <c r="A8" s="37" t="s">
        <v>8</v>
      </c>
      <c r="B8" s="3" t="s">
        <v>32</v>
      </c>
    </row>
    <row r="9" spans="1:2" x14ac:dyDescent="0.25">
      <c r="A9" s="37" t="s">
        <v>9</v>
      </c>
      <c r="B9" s="3"/>
    </row>
    <row r="10" spans="1:2" x14ac:dyDescent="0.25">
      <c r="A10" s="37" t="s">
        <v>105</v>
      </c>
      <c r="B10" s="3" t="s">
        <v>11</v>
      </c>
    </row>
    <row r="11" spans="1:2" x14ac:dyDescent="0.25">
      <c r="A11" s="37" t="s">
        <v>106</v>
      </c>
      <c r="B11" s="3" t="s">
        <v>11</v>
      </c>
    </row>
    <row r="12" spans="1:2" x14ac:dyDescent="0.25">
      <c r="A12" s="37" t="s">
        <v>107</v>
      </c>
      <c r="B12" s="3" t="s">
        <v>10</v>
      </c>
    </row>
    <row r="13" spans="1:2" x14ac:dyDescent="0.25">
      <c r="A13" s="37" t="s">
        <v>108</v>
      </c>
      <c r="B13" s="3" t="s">
        <v>10</v>
      </c>
    </row>
    <row r="14" spans="1:2" x14ac:dyDescent="0.25">
      <c r="A14" s="37" t="s">
        <v>109</v>
      </c>
      <c r="B14" s="3" t="s">
        <v>10</v>
      </c>
    </row>
    <row r="15" spans="1:2" x14ac:dyDescent="0.25">
      <c r="A15" s="37" t="s">
        <v>28</v>
      </c>
      <c r="B15" s="3"/>
    </row>
    <row r="16" spans="1:2" x14ac:dyDescent="0.25">
      <c r="A16" s="37" t="s">
        <v>110</v>
      </c>
      <c r="B16" s="3"/>
    </row>
    <row r="17" spans="1:2" ht="17.25" customHeight="1" x14ac:dyDescent="0.25">
      <c r="A17" s="37" t="s">
        <v>12</v>
      </c>
      <c r="B17" s="3" t="s">
        <v>17</v>
      </c>
    </row>
    <row r="18" spans="1:2" x14ac:dyDescent="0.25">
      <c r="A18" s="37" t="s">
        <v>13</v>
      </c>
      <c r="B18" s="16">
        <v>41767</v>
      </c>
    </row>
    <row r="19" spans="1:2" x14ac:dyDescent="0.25">
      <c r="A19" s="37" t="s">
        <v>14</v>
      </c>
      <c r="B19" s="3" t="s">
        <v>15</v>
      </c>
    </row>
    <row r="20" spans="1:2" ht="28.5" customHeight="1" x14ac:dyDescent="0.25">
      <c r="A20" s="37" t="s">
        <v>16</v>
      </c>
      <c r="B20" s="3" t="s">
        <v>141</v>
      </c>
    </row>
    <row r="21" spans="1:2" x14ac:dyDescent="0.25">
      <c r="A21" s="37"/>
    </row>
    <row r="22" spans="1:2" x14ac:dyDescent="0.25">
      <c r="A22" s="37"/>
    </row>
    <row r="23" spans="1:2" x14ac:dyDescent="0.25">
      <c r="A23" s="37"/>
    </row>
    <row r="24" spans="1:2" x14ac:dyDescent="0.25">
      <c r="A24" s="37"/>
    </row>
    <row r="25" spans="1:2" x14ac:dyDescent="0.25">
      <c r="A25" s="37"/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12TC7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" sqref="D1"/>
    </sheetView>
  </sheetViews>
  <sheetFormatPr defaultColWidth="8.85546875" defaultRowHeight="15" x14ac:dyDescent="0.25"/>
  <cols>
    <col min="1" max="1" width="63.85546875" customWidth="1"/>
  </cols>
  <sheetData>
    <row r="1" spans="1:5" ht="21" x14ac:dyDescent="0.35">
      <c r="A1" s="4" t="s">
        <v>101</v>
      </c>
      <c r="D1" s="35" t="s">
        <v>50</v>
      </c>
    </row>
    <row r="3" spans="1:5" ht="47.25" customHeight="1" x14ac:dyDescent="0.25">
      <c r="A3" s="3" t="s">
        <v>139</v>
      </c>
    </row>
    <row r="4" spans="1:5" x14ac:dyDescent="0.25">
      <c r="A4" s="2" t="s">
        <v>99</v>
      </c>
    </row>
    <row r="5" spans="1:5" x14ac:dyDescent="0.25">
      <c r="A5" t="s">
        <v>56</v>
      </c>
      <c r="B5" s="32" t="s">
        <v>92</v>
      </c>
    </row>
    <row r="6" spans="1:5" x14ac:dyDescent="0.25">
      <c r="A6" t="s">
        <v>93</v>
      </c>
    </row>
    <row r="7" spans="1:5" x14ac:dyDescent="0.25">
      <c r="A7" t="s">
        <v>55</v>
      </c>
    </row>
    <row r="8" spans="1:5" x14ac:dyDescent="0.25">
      <c r="A8" s="6"/>
    </row>
    <row r="9" spans="1:5" x14ac:dyDescent="0.25">
      <c r="A9" s="8"/>
    </row>
    <row r="10" spans="1:5" x14ac:dyDescent="0.25">
      <c r="A10" s="13" t="s">
        <v>24</v>
      </c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1" t="s">
        <v>94</v>
      </c>
      <c r="B11" s="1">
        <v>11.32</v>
      </c>
      <c r="C11" s="1">
        <v>9.7799999999999994</v>
      </c>
      <c r="D11" s="1">
        <v>11.47</v>
      </c>
      <c r="E11" s="1">
        <v>6.15</v>
      </c>
    </row>
  </sheetData>
  <hyperlinks>
    <hyperlink ref="D1" location="EEDS13TC7metadata!A1" display="View meta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B20" sqref="B20"/>
    </sheetView>
  </sheetViews>
  <sheetFormatPr defaultColWidth="8.85546875" defaultRowHeight="15" x14ac:dyDescent="0.25"/>
  <cols>
    <col min="1" max="1" width="56.140625" customWidth="1"/>
    <col min="2" max="2" width="54.140625" customWidth="1"/>
  </cols>
  <sheetData>
    <row r="1" spans="1:19" ht="21" x14ac:dyDescent="0.35">
      <c r="A1" s="4" t="s">
        <v>101</v>
      </c>
      <c r="B1" s="35" t="s">
        <v>51</v>
      </c>
    </row>
    <row r="2" spans="1:19" ht="45" x14ac:dyDescent="0.25">
      <c r="A2" s="37" t="s">
        <v>6</v>
      </c>
      <c r="B2" s="3" t="s">
        <v>140</v>
      </c>
    </row>
    <row r="3" spans="1:19" x14ac:dyDescent="0.25">
      <c r="A3" s="37" t="s">
        <v>58</v>
      </c>
      <c r="B3" s="39" t="s">
        <v>100</v>
      </c>
    </row>
    <row r="4" spans="1:19" ht="20.25" customHeight="1" x14ac:dyDescent="0.25">
      <c r="A4" s="37" t="s">
        <v>59</v>
      </c>
      <c r="B4" s="3"/>
    </row>
    <row r="5" spans="1:19" ht="21.75" customHeight="1" x14ac:dyDescent="0.25">
      <c r="A5" s="37" t="s">
        <v>54</v>
      </c>
      <c r="B5" s="3" t="s">
        <v>0</v>
      </c>
    </row>
    <row r="6" spans="1:19" x14ac:dyDescent="0.25">
      <c r="A6" s="37" t="s">
        <v>61</v>
      </c>
      <c r="B6" s="3" t="s">
        <v>3</v>
      </c>
    </row>
    <row r="7" spans="1:19" x14ac:dyDescent="0.25">
      <c r="A7" s="37" t="s">
        <v>7</v>
      </c>
      <c r="B7" s="3"/>
    </row>
    <row r="8" spans="1:19" ht="20.25" customHeight="1" x14ac:dyDescent="0.25">
      <c r="A8" s="37" t="s">
        <v>8</v>
      </c>
      <c r="B8" s="3" t="s">
        <v>32</v>
      </c>
    </row>
    <row r="9" spans="1:19" x14ac:dyDescent="0.25">
      <c r="A9" s="37" t="s">
        <v>9</v>
      </c>
      <c r="B9" s="3"/>
    </row>
    <row r="10" spans="1:19" x14ac:dyDescent="0.25">
      <c r="A10" s="37" t="s">
        <v>105</v>
      </c>
      <c r="B10" s="3" t="s">
        <v>10</v>
      </c>
      <c r="S10" t="s">
        <v>11</v>
      </c>
    </row>
    <row r="11" spans="1:19" x14ac:dyDescent="0.25">
      <c r="A11" s="37" t="s">
        <v>106</v>
      </c>
      <c r="B11" s="3" t="s">
        <v>10</v>
      </c>
      <c r="S11" t="s">
        <v>10</v>
      </c>
    </row>
    <row r="12" spans="1:19" x14ac:dyDescent="0.25">
      <c r="A12" s="37" t="s">
        <v>107</v>
      </c>
      <c r="B12" s="3" t="s">
        <v>10</v>
      </c>
    </row>
    <row r="13" spans="1:19" x14ac:dyDescent="0.25">
      <c r="A13" s="37" t="s">
        <v>108</v>
      </c>
      <c r="B13" s="3" t="s">
        <v>10</v>
      </c>
    </row>
    <row r="14" spans="1:19" x14ac:dyDescent="0.25">
      <c r="A14" s="37" t="s">
        <v>109</v>
      </c>
      <c r="B14" s="3" t="s">
        <v>10</v>
      </c>
    </row>
    <row r="15" spans="1:19" x14ac:dyDescent="0.25">
      <c r="A15" s="37" t="s">
        <v>28</v>
      </c>
      <c r="B15" s="3"/>
    </row>
    <row r="16" spans="1:19" x14ac:dyDescent="0.25">
      <c r="A16" s="37" t="s">
        <v>110</v>
      </c>
      <c r="B16" s="3"/>
    </row>
    <row r="17" spans="1:2" ht="17.25" customHeight="1" x14ac:dyDescent="0.25">
      <c r="A17" s="37" t="s">
        <v>12</v>
      </c>
      <c r="B17" s="3" t="s">
        <v>17</v>
      </c>
    </row>
    <row r="18" spans="1:2" x14ac:dyDescent="0.25">
      <c r="A18" s="37" t="s">
        <v>13</v>
      </c>
      <c r="B18" s="16">
        <v>41767</v>
      </c>
    </row>
    <row r="19" spans="1:2" x14ac:dyDescent="0.25">
      <c r="A19" s="37" t="s">
        <v>14</v>
      </c>
      <c r="B19" s="3" t="s">
        <v>15</v>
      </c>
    </row>
    <row r="20" spans="1:2" ht="28.5" customHeight="1" x14ac:dyDescent="0.25">
      <c r="A20" s="37" t="s">
        <v>16</v>
      </c>
      <c r="B20" s="3" t="s">
        <v>141</v>
      </c>
    </row>
    <row r="21" spans="1:2" x14ac:dyDescent="0.25">
      <c r="A21" s="37"/>
    </row>
  </sheetData>
  <dataValidations count="4">
    <dataValidation type="list" allowBlank="1" showInputMessage="1" showErrorMessage="1" sqref="B19">
      <formula1>$S$21:$S$23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7">
      <formula1>$S$14:$S$18</formula1>
    </dataValidation>
  </dataValidations>
  <hyperlinks>
    <hyperlink ref="B1" location="EEDS13TC7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D1" sqref="D1"/>
    </sheetView>
  </sheetViews>
  <sheetFormatPr defaultColWidth="11.42578125" defaultRowHeight="15" x14ac:dyDescent="0.25"/>
  <cols>
    <col min="1" max="1" width="61.140625" customWidth="1"/>
    <col min="4" max="4" width="14.42578125" bestFit="1" customWidth="1"/>
  </cols>
  <sheetData>
    <row r="1" spans="1:5" ht="21" x14ac:dyDescent="0.35">
      <c r="A1" s="4" t="s">
        <v>101</v>
      </c>
      <c r="D1" s="35" t="s">
        <v>50</v>
      </c>
    </row>
    <row r="3" spans="1:5" ht="45" x14ac:dyDescent="0.25">
      <c r="A3" s="12" t="s">
        <v>115</v>
      </c>
    </row>
    <row r="4" spans="1:5" x14ac:dyDescent="0.25">
      <c r="A4" t="s">
        <v>65</v>
      </c>
    </row>
    <row r="5" spans="1:5" x14ac:dyDescent="0.25">
      <c r="A5" t="s">
        <v>56</v>
      </c>
    </row>
    <row r="6" spans="1:5" x14ac:dyDescent="0.25">
      <c r="A6" t="s">
        <v>64</v>
      </c>
    </row>
    <row r="10" spans="1:5" x14ac:dyDescent="0.25"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41" t="s">
        <v>52</v>
      </c>
      <c r="B11" s="42"/>
      <c r="C11" s="42"/>
      <c r="D11" s="42"/>
      <c r="E11" s="43"/>
    </row>
    <row r="12" spans="1:5" x14ac:dyDescent="0.25">
      <c r="A12" s="34" t="s">
        <v>102</v>
      </c>
      <c r="B12" s="1">
        <v>2</v>
      </c>
      <c r="C12" s="38" t="s">
        <v>103</v>
      </c>
      <c r="D12" s="38" t="s">
        <v>103</v>
      </c>
      <c r="E12" s="38" t="s">
        <v>103</v>
      </c>
    </row>
    <row r="13" spans="1:5" x14ac:dyDescent="0.25">
      <c r="A13" s="34" t="s">
        <v>35</v>
      </c>
      <c r="B13" s="38" t="s">
        <v>103</v>
      </c>
      <c r="C13" s="1">
        <v>2</v>
      </c>
      <c r="D13" s="38" t="s">
        <v>103</v>
      </c>
      <c r="E13" s="38" t="s">
        <v>103</v>
      </c>
    </row>
    <row r="14" spans="1:5" x14ac:dyDescent="0.25">
      <c r="A14" s="34" t="s">
        <v>36</v>
      </c>
      <c r="B14" s="38" t="s">
        <v>103</v>
      </c>
      <c r="C14" s="1">
        <v>1</v>
      </c>
      <c r="D14" s="38" t="s">
        <v>103</v>
      </c>
      <c r="E14" s="38" t="s">
        <v>103</v>
      </c>
    </row>
    <row r="15" spans="1:5" x14ac:dyDescent="0.25">
      <c r="A15" s="34" t="s">
        <v>114</v>
      </c>
      <c r="B15" s="38" t="s">
        <v>103</v>
      </c>
      <c r="C15" s="38" t="s">
        <v>103</v>
      </c>
      <c r="D15" s="1">
        <v>2</v>
      </c>
      <c r="E15" s="38" t="s">
        <v>103</v>
      </c>
    </row>
    <row r="16" spans="1:5" x14ac:dyDescent="0.25">
      <c r="A16" s="34" t="s">
        <v>37</v>
      </c>
      <c r="B16" s="38" t="s">
        <v>103</v>
      </c>
      <c r="C16" s="1">
        <v>1</v>
      </c>
      <c r="D16" s="1">
        <v>3</v>
      </c>
      <c r="E16" s="1">
        <v>1</v>
      </c>
    </row>
    <row r="17" spans="1:5" x14ac:dyDescent="0.25">
      <c r="A17" s="34" t="s">
        <v>38</v>
      </c>
      <c r="B17" s="38" t="s">
        <v>103</v>
      </c>
      <c r="C17" s="38" t="s">
        <v>103</v>
      </c>
      <c r="D17" s="1">
        <v>2</v>
      </c>
      <c r="E17" s="38" t="s">
        <v>103</v>
      </c>
    </row>
    <row r="18" spans="1:5" x14ac:dyDescent="0.25">
      <c r="A18" s="13" t="s">
        <v>25</v>
      </c>
      <c r="B18" s="1">
        <v>2</v>
      </c>
      <c r="C18" s="1">
        <v>4</v>
      </c>
      <c r="D18" s="1">
        <v>7</v>
      </c>
      <c r="E18" s="1">
        <v>1</v>
      </c>
    </row>
    <row r="20" spans="1:5" x14ac:dyDescent="0.25">
      <c r="A20" s="40" t="s">
        <v>67</v>
      </c>
      <c r="B20" s="40"/>
      <c r="C20" s="40"/>
      <c r="D20" s="40"/>
    </row>
    <row r="21" spans="1:5" x14ac:dyDescent="0.25">
      <c r="A21" s="13" t="s">
        <v>66</v>
      </c>
      <c r="B21" s="1" t="s">
        <v>26</v>
      </c>
      <c r="C21" s="1" t="s">
        <v>27</v>
      </c>
      <c r="D21" s="1" t="s">
        <v>5</v>
      </c>
    </row>
    <row r="22" spans="1:5" x14ac:dyDescent="0.25">
      <c r="A22" s="1" t="s">
        <v>41</v>
      </c>
      <c r="B22" s="1">
        <v>6</v>
      </c>
      <c r="C22" s="1">
        <v>6</v>
      </c>
      <c r="D22" s="1">
        <v>12</v>
      </c>
    </row>
    <row r="23" spans="1:5" x14ac:dyDescent="0.25">
      <c r="A23" s="1" t="s">
        <v>42</v>
      </c>
      <c r="B23" s="1">
        <v>1</v>
      </c>
      <c r="C23" s="1">
        <v>1</v>
      </c>
      <c r="D23" s="1">
        <v>2</v>
      </c>
    </row>
    <row r="24" spans="1:5" x14ac:dyDescent="0.25">
      <c r="A24" s="1" t="s">
        <v>43</v>
      </c>
      <c r="B24" s="1">
        <v>7</v>
      </c>
      <c r="C24" s="1">
        <v>7</v>
      </c>
      <c r="D24" s="1">
        <v>14</v>
      </c>
    </row>
  </sheetData>
  <mergeCells count="2">
    <mergeCell ref="A20:D20"/>
    <mergeCell ref="A11:E11"/>
  </mergeCells>
  <hyperlinks>
    <hyperlink ref="D1" location="EEDS2TC9metadata!A1" display="View metadata"/>
  </hyperlinks>
  <pageMargins left="0.7" right="0.7" top="0.75" bottom="0.75" header="0.3" footer="0.3"/>
  <pageSetup paperSize="9" orientation="portrait" verticalDpi="4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8" sqref="B8"/>
    </sheetView>
  </sheetViews>
  <sheetFormatPr defaultColWidth="11.42578125" defaultRowHeight="15" x14ac:dyDescent="0.25"/>
  <cols>
    <col min="1" max="1" width="52.140625" style="6" customWidth="1"/>
    <col min="2" max="2" width="61.140625" style="3" customWidth="1"/>
  </cols>
  <sheetData>
    <row r="1" spans="1:19" ht="21" x14ac:dyDescent="0.35">
      <c r="A1" s="17" t="s">
        <v>101</v>
      </c>
      <c r="B1" s="15" t="s">
        <v>68</v>
      </c>
    </row>
    <row r="2" spans="1:19" ht="30" x14ac:dyDescent="0.25">
      <c r="A2" s="6" t="s">
        <v>6</v>
      </c>
      <c r="B2" s="3" t="s">
        <v>116</v>
      </c>
    </row>
    <row r="3" spans="1:19" x14ac:dyDescent="0.25">
      <c r="A3" s="6" t="s">
        <v>58</v>
      </c>
      <c r="B3" s="3" t="s">
        <v>71</v>
      </c>
      <c r="C3" s="10"/>
    </row>
    <row r="4" spans="1:19" x14ac:dyDescent="0.25">
      <c r="A4" s="6" t="s">
        <v>59</v>
      </c>
      <c r="B4"/>
    </row>
    <row r="5" spans="1:19" x14ac:dyDescent="0.25">
      <c r="A5" s="6" t="s">
        <v>54</v>
      </c>
      <c r="B5" t="s">
        <v>60</v>
      </c>
    </row>
    <row r="6" spans="1:19" x14ac:dyDescent="0.25">
      <c r="A6" s="6" t="s">
        <v>61</v>
      </c>
      <c r="B6" t="s">
        <v>3</v>
      </c>
    </row>
    <row r="7" spans="1:19" x14ac:dyDescent="0.25">
      <c r="A7" s="6" t="s">
        <v>7</v>
      </c>
    </row>
    <row r="8" spans="1:19" x14ac:dyDescent="0.25">
      <c r="A8" s="6" t="s">
        <v>8</v>
      </c>
      <c r="B8" s="3" t="s">
        <v>45</v>
      </c>
    </row>
    <row r="9" spans="1:19" x14ac:dyDescent="0.25">
      <c r="A9" s="6" t="s">
        <v>9</v>
      </c>
      <c r="B9" s="3" t="s">
        <v>39</v>
      </c>
    </row>
    <row r="10" spans="1:19" x14ac:dyDescent="0.25">
      <c r="A10" s="6" t="s">
        <v>105</v>
      </c>
      <c r="B10" s="3" t="s">
        <v>10</v>
      </c>
      <c r="S10" t="s">
        <v>11</v>
      </c>
    </row>
    <row r="11" spans="1:19" x14ac:dyDescent="0.25">
      <c r="A11" s="6" t="s">
        <v>106</v>
      </c>
      <c r="B11" s="18" t="s">
        <v>11</v>
      </c>
      <c r="C11" s="10"/>
      <c r="S11" t="s">
        <v>10</v>
      </c>
    </row>
    <row r="12" spans="1:19" x14ac:dyDescent="0.25">
      <c r="A12" s="6" t="s">
        <v>107</v>
      </c>
      <c r="B12" s="3" t="s">
        <v>10</v>
      </c>
    </row>
    <row r="13" spans="1:19" x14ac:dyDescent="0.25">
      <c r="A13" s="6" t="s">
        <v>108</v>
      </c>
      <c r="B13" s="3" t="s">
        <v>10</v>
      </c>
    </row>
    <row r="14" spans="1:19" x14ac:dyDescent="0.25">
      <c r="A14" s="6" t="s">
        <v>109</v>
      </c>
      <c r="B14" s="3" t="s">
        <v>11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3" t="s">
        <v>17</v>
      </c>
      <c r="S17" t="s">
        <v>20</v>
      </c>
    </row>
    <row r="18" spans="1:19" x14ac:dyDescent="0.25">
      <c r="A18" s="6" t="s">
        <v>13</v>
      </c>
      <c r="B18" s="16">
        <v>41477</v>
      </c>
      <c r="S18" t="s">
        <v>21</v>
      </c>
    </row>
    <row r="19" spans="1:19" x14ac:dyDescent="0.25">
      <c r="A19" s="6" t="s">
        <v>14</v>
      </c>
      <c r="B19" s="3" t="s">
        <v>15</v>
      </c>
    </row>
    <row r="20" spans="1:19" ht="30" x14ac:dyDescent="0.25">
      <c r="A20" s="6" t="s">
        <v>16</v>
      </c>
      <c r="B20" s="3" t="s">
        <v>40</v>
      </c>
    </row>
    <row r="21" spans="1:19" x14ac:dyDescent="0.25">
      <c r="A21"/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2TC9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" sqref="D1"/>
    </sheetView>
  </sheetViews>
  <sheetFormatPr defaultColWidth="11.42578125" defaultRowHeight="15" x14ac:dyDescent="0.25"/>
  <cols>
    <col min="1" max="1" width="65.85546875" customWidth="1"/>
  </cols>
  <sheetData>
    <row r="1" spans="1:5" ht="21" x14ac:dyDescent="0.35">
      <c r="A1" s="4" t="s">
        <v>101</v>
      </c>
      <c r="D1" s="35" t="s">
        <v>50</v>
      </c>
    </row>
    <row r="3" spans="1:5" ht="30" x14ac:dyDescent="0.25">
      <c r="A3" s="12" t="s">
        <v>117</v>
      </c>
    </row>
    <row r="4" spans="1:5" x14ac:dyDescent="0.25">
      <c r="A4" t="s">
        <v>72</v>
      </c>
    </row>
    <row r="5" spans="1:5" x14ac:dyDescent="0.25">
      <c r="A5" t="s">
        <v>56</v>
      </c>
    </row>
    <row r="6" spans="1:5" x14ac:dyDescent="0.25">
      <c r="A6" t="s">
        <v>64</v>
      </c>
    </row>
    <row r="10" spans="1:5" x14ac:dyDescent="0.25">
      <c r="A10" s="13" t="s">
        <v>52</v>
      </c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34" t="s">
        <v>44</v>
      </c>
      <c r="B11" s="38" t="s">
        <v>103</v>
      </c>
      <c r="C11" s="38" t="s">
        <v>103</v>
      </c>
      <c r="D11" s="38" t="s">
        <v>103</v>
      </c>
      <c r="E11" s="1">
        <v>1</v>
      </c>
    </row>
    <row r="12" spans="1:5" x14ac:dyDescent="0.25">
      <c r="A12" s="34" t="s">
        <v>114</v>
      </c>
      <c r="B12" s="38" t="s">
        <v>103</v>
      </c>
      <c r="C12" s="1">
        <v>1</v>
      </c>
      <c r="D12" s="38" t="s">
        <v>103</v>
      </c>
      <c r="E12" s="1">
        <v>1</v>
      </c>
    </row>
    <row r="13" spans="1:5" x14ac:dyDescent="0.25">
      <c r="A13" s="13" t="s">
        <v>25</v>
      </c>
      <c r="B13" s="1">
        <v>0</v>
      </c>
      <c r="C13" s="1">
        <v>1</v>
      </c>
      <c r="D13" s="1">
        <v>0</v>
      </c>
      <c r="E13" s="1">
        <v>2</v>
      </c>
    </row>
    <row r="14" spans="1:5" x14ac:dyDescent="0.25">
      <c r="A14" s="7"/>
    </row>
    <row r="15" spans="1:5" x14ac:dyDescent="0.25">
      <c r="A15" s="40" t="s">
        <v>67</v>
      </c>
      <c r="B15" s="40"/>
      <c r="C15" s="40"/>
      <c r="D15" s="40"/>
    </row>
    <row r="16" spans="1:5" x14ac:dyDescent="0.25">
      <c r="A16" s="13" t="s">
        <v>66</v>
      </c>
      <c r="B16" s="1" t="s">
        <v>26</v>
      </c>
      <c r="C16" s="1" t="s">
        <v>27</v>
      </c>
      <c r="D16" s="1" t="s">
        <v>5</v>
      </c>
    </row>
    <row r="17" spans="1:4" x14ac:dyDescent="0.25">
      <c r="A17" s="1" t="s">
        <v>41</v>
      </c>
      <c r="B17" s="38" t="s">
        <v>103</v>
      </c>
      <c r="C17" s="38" t="s">
        <v>103</v>
      </c>
      <c r="D17" s="38" t="s">
        <v>103</v>
      </c>
    </row>
    <row r="18" spans="1:4" x14ac:dyDescent="0.25">
      <c r="A18" s="1" t="s">
        <v>42</v>
      </c>
      <c r="B18" s="1">
        <v>2</v>
      </c>
      <c r="C18" s="1">
        <v>1</v>
      </c>
      <c r="D18" s="1">
        <v>3</v>
      </c>
    </row>
    <row r="19" spans="1:4" x14ac:dyDescent="0.25">
      <c r="A19" s="1" t="s">
        <v>5</v>
      </c>
      <c r="B19" s="1">
        <v>2</v>
      </c>
      <c r="C19" s="1">
        <v>1</v>
      </c>
      <c r="D19" s="1">
        <v>3</v>
      </c>
    </row>
  </sheetData>
  <mergeCells count="1">
    <mergeCell ref="A15:D15"/>
  </mergeCells>
  <hyperlinks>
    <hyperlink ref="D1" location="EEDS3TC9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8" sqref="B8"/>
    </sheetView>
  </sheetViews>
  <sheetFormatPr defaultColWidth="11.42578125" defaultRowHeight="15" x14ac:dyDescent="0.25"/>
  <cols>
    <col min="1" max="1" width="52.140625" style="6" customWidth="1"/>
    <col min="2" max="2" width="69.28515625" style="3" customWidth="1"/>
  </cols>
  <sheetData>
    <row r="1" spans="1:19" ht="21" x14ac:dyDescent="0.35">
      <c r="A1" s="17" t="s">
        <v>101</v>
      </c>
      <c r="B1" s="15" t="s">
        <v>51</v>
      </c>
    </row>
    <row r="2" spans="1:19" ht="30" x14ac:dyDescent="0.25">
      <c r="A2" s="6" t="s">
        <v>6</v>
      </c>
      <c r="B2" s="3" t="s">
        <v>118</v>
      </c>
    </row>
    <row r="3" spans="1:19" x14ac:dyDescent="0.25">
      <c r="A3" s="6" t="s">
        <v>58</v>
      </c>
      <c r="B3" s="19" t="s">
        <v>73</v>
      </c>
      <c r="C3" s="10"/>
    </row>
    <row r="4" spans="1:19" x14ac:dyDescent="0.25">
      <c r="A4" s="6" t="s">
        <v>59</v>
      </c>
      <c r="B4"/>
    </row>
    <row r="5" spans="1:19" x14ac:dyDescent="0.25">
      <c r="A5" s="6" t="s">
        <v>54</v>
      </c>
      <c r="B5" t="s">
        <v>60</v>
      </c>
    </row>
    <row r="6" spans="1:19" x14ac:dyDescent="0.25">
      <c r="A6" s="6" t="s">
        <v>61</v>
      </c>
      <c r="B6" t="s">
        <v>3</v>
      </c>
    </row>
    <row r="7" spans="1:19" x14ac:dyDescent="0.25">
      <c r="A7" s="6" t="s">
        <v>7</v>
      </c>
    </row>
    <row r="8" spans="1:19" x14ac:dyDescent="0.25">
      <c r="A8" s="6" t="s">
        <v>8</v>
      </c>
      <c r="B8" s="3" t="s">
        <v>45</v>
      </c>
    </row>
    <row r="9" spans="1:19" x14ac:dyDescent="0.25">
      <c r="A9" s="6" t="s">
        <v>9</v>
      </c>
      <c r="B9" s="3" t="s">
        <v>104</v>
      </c>
    </row>
    <row r="10" spans="1:19" x14ac:dyDescent="0.25">
      <c r="A10" s="6" t="s">
        <v>105</v>
      </c>
      <c r="B10" s="3" t="s">
        <v>10</v>
      </c>
      <c r="S10" t="s">
        <v>11</v>
      </c>
    </row>
    <row r="11" spans="1:19" x14ac:dyDescent="0.25">
      <c r="A11" s="6" t="s">
        <v>106</v>
      </c>
      <c r="B11" s="18" t="s">
        <v>11</v>
      </c>
      <c r="C11" s="10"/>
      <c r="S11" t="s">
        <v>10</v>
      </c>
    </row>
    <row r="12" spans="1:19" x14ac:dyDescent="0.25">
      <c r="A12" s="6" t="s">
        <v>107</v>
      </c>
      <c r="B12" s="3" t="s">
        <v>10</v>
      </c>
    </row>
    <row r="13" spans="1:19" x14ac:dyDescent="0.25">
      <c r="A13" s="6" t="s">
        <v>108</v>
      </c>
      <c r="B13" s="3" t="s">
        <v>10</v>
      </c>
    </row>
    <row r="14" spans="1:19" x14ac:dyDescent="0.25">
      <c r="A14" s="6" t="s">
        <v>109</v>
      </c>
      <c r="B14" s="3" t="s">
        <v>11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3" t="s">
        <v>17</v>
      </c>
      <c r="S17" t="s">
        <v>20</v>
      </c>
    </row>
    <row r="18" spans="1:19" x14ac:dyDescent="0.25">
      <c r="A18" s="6" t="s">
        <v>13</v>
      </c>
      <c r="B18" s="16">
        <v>41477</v>
      </c>
      <c r="S18" t="s">
        <v>21</v>
      </c>
    </row>
    <row r="19" spans="1:19" x14ac:dyDescent="0.25">
      <c r="A19" s="6" t="s">
        <v>14</v>
      </c>
      <c r="B19" s="3" t="s">
        <v>15</v>
      </c>
    </row>
    <row r="20" spans="1:19" ht="30" x14ac:dyDescent="0.25">
      <c r="A20" s="6" t="s">
        <v>16</v>
      </c>
      <c r="B20" s="3" t="s">
        <v>40</v>
      </c>
    </row>
    <row r="21" spans="1:19" x14ac:dyDescent="0.25">
      <c r="A21"/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3TC9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" sqref="D1"/>
    </sheetView>
  </sheetViews>
  <sheetFormatPr defaultColWidth="11.42578125" defaultRowHeight="15" x14ac:dyDescent="0.25"/>
  <cols>
    <col min="1" max="1" width="55.140625" customWidth="1"/>
  </cols>
  <sheetData>
    <row r="1" spans="1:5" ht="21" x14ac:dyDescent="0.35">
      <c r="A1" s="4" t="s">
        <v>101</v>
      </c>
      <c r="D1" s="35" t="s">
        <v>50</v>
      </c>
    </row>
    <row r="3" spans="1:5" ht="45" x14ac:dyDescent="0.25">
      <c r="A3" s="12" t="s">
        <v>119</v>
      </c>
    </row>
    <row r="4" spans="1:5" x14ac:dyDescent="0.25">
      <c r="A4" t="s">
        <v>74</v>
      </c>
    </row>
    <row r="5" spans="1:5" x14ac:dyDescent="0.25">
      <c r="A5" t="s">
        <v>56</v>
      </c>
    </row>
    <row r="6" spans="1:5" x14ac:dyDescent="0.25">
      <c r="A6" t="s">
        <v>64</v>
      </c>
    </row>
    <row r="10" spans="1:5" x14ac:dyDescent="0.25">
      <c r="A10" s="13"/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41" t="s">
        <v>70</v>
      </c>
      <c r="B11" s="44"/>
      <c r="C11" s="44"/>
      <c r="D11" s="44"/>
      <c r="E11" s="45"/>
    </row>
    <row r="12" spans="1:5" x14ac:dyDescent="0.25">
      <c r="A12" s="21" t="s">
        <v>26</v>
      </c>
      <c r="B12" s="1">
        <v>0</v>
      </c>
      <c r="C12" s="1">
        <v>2</v>
      </c>
      <c r="D12" s="1">
        <v>7</v>
      </c>
      <c r="E12" s="1">
        <v>4</v>
      </c>
    </row>
    <row r="13" spans="1:5" x14ac:dyDescent="0.25">
      <c r="A13" s="21" t="s">
        <v>27</v>
      </c>
      <c r="B13" s="1">
        <v>0</v>
      </c>
      <c r="C13" s="1">
        <v>2</v>
      </c>
      <c r="D13" s="1">
        <v>3</v>
      </c>
      <c r="E13" s="1">
        <v>1</v>
      </c>
    </row>
    <row r="14" spans="1:5" x14ac:dyDescent="0.25">
      <c r="A14" s="23" t="s">
        <v>25</v>
      </c>
      <c r="B14" s="1">
        <v>0</v>
      </c>
      <c r="C14" s="1">
        <v>4</v>
      </c>
      <c r="D14" s="1">
        <v>10</v>
      </c>
      <c r="E14" s="1">
        <v>5</v>
      </c>
    </row>
    <row r="15" spans="1:5" x14ac:dyDescent="0.25">
      <c r="A15" s="41" t="s">
        <v>69</v>
      </c>
      <c r="B15" s="44"/>
      <c r="C15" s="44"/>
      <c r="D15" s="44"/>
      <c r="E15" s="45"/>
    </row>
    <row r="16" spans="1:5" x14ac:dyDescent="0.25">
      <c r="A16" s="22" t="s">
        <v>41</v>
      </c>
      <c r="B16" s="1">
        <v>0</v>
      </c>
      <c r="C16" s="1">
        <v>4</v>
      </c>
      <c r="D16" s="1">
        <v>5</v>
      </c>
      <c r="E16" s="1">
        <v>3</v>
      </c>
    </row>
    <row r="17" spans="1:5" x14ac:dyDescent="0.25">
      <c r="A17" s="22" t="s">
        <v>42</v>
      </c>
      <c r="B17" s="1">
        <v>0</v>
      </c>
      <c r="C17" s="1">
        <v>0</v>
      </c>
      <c r="D17" s="1">
        <v>5</v>
      </c>
      <c r="E17" s="1">
        <v>2</v>
      </c>
    </row>
    <row r="18" spans="1:5" x14ac:dyDescent="0.25">
      <c r="A18" s="13" t="s">
        <v>25</v>
      </c>
      <c r="B18" s="1">
        <v>0</v>
      </c>
      <c r="C18" s="1">
        <v>4</v>
      </c>
      <c r="D18" s="1">
        <v>10</v>
      </c>
      <c r="E18" s="1">
        <v>5</v>
      </c>
    </row>
  </sheetData>
  <mergeCells count="2">
    <mergeCell ref="A11:E11"/>
    <mergeCell ref="A15:E15"/>
  </mergeCells>
  <hyperlinks>
    <hyperlink ref="D1" location="EEDS4TC9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B2" sqref="B2"/>
    </sheetView>
  </sheetViews>
  <sheetFormatPr defaultColWidth="11.42578125" defaultRowHeight="15" x14ac:dyDescent="0.25"/>
  <cols>
    <col min="1" max="1" width="52.140625" style="6" customWidth="1"/>
    <col min="2" max="2" width="51.42578125" style="25" customWidth="1"/>
  </cols>
  <sheetData>
    <row r="1" spans="1:19" ht="21" x14ac:dyDescent="0.35">
      <c r="A1" s="17" t="s">
        <v>101</v>
      </c>
      <c r="B1" s="24" t="s">
        <v>51</v>
      </c>
    </row>
    <row r="2" spans="1:19" ht="45" x14ac:dyDescent="0.25">
      <c r="A2" s="6" t="s">
        <v>6</v>
      </c>
      <c r="B2" s="20" t="s">
        <v>120</v>
      </c>
    </row>
    <row r="3" spans="1:19" x14ac:dyDescent="0.25">
      <c r="A3" s="6" t="s">
        <v>58</v>
      </c>
      <c r="B3" s="19" t="s">
        <v>75</v>
      </c>
      <c r="C3" s="10"/>
    </row>
    <row r="4" spans="1:19" x14ac:dyDescent="0.25">
      <c r="A4" s="6" t="s">
        <v>59</v>
      </c>
      <c r="B4"/>
    </row>
    <row r="5" spans="1:19" x14ac:dyDescent="0.25">
      <c r="A5" s="6" t="s">
        <v>54</v>
      </c>
      <c r="B5" t="s">
        <v>60</v>
      </c>
    </row>
    <row r="6" spans="1:19" x14ac:dyDescent="0.25">
      <c r="A6" s="6" t="s">
        <v>61</v>
      </c>
      <c r="B6" t="s">
        <v>3</v>
      </c>
    </row>
    <row r="7" spans="1:19" x14ac:dyDescent="0.25">
      <c r="A7" s="6" t="s">
        <v>7</v>
      </c>
    </row>
    <row r="8" spans="1:19" x14ac:dyDescent="0.25">
      <c r="A8" s="6" t="s">
        <v>8</v>
      </c>
      <c r="B8" s="25" t="s">
        <v>45</v>
      </c>
    </row>
    <row r="9" spans="1:19" x14ac:dyDescent="0.25">
      <c r="A9" s="6" t="s">
        <v>9</v>
      </c>
      <c r="B9" s="25" t="s">
        <v>104</v>
      </c>
    </row>
    <row r="10" spans="1:19" x14ac:dyDescent="0.25">
      <c r="A10" s="6" t="s">
        <v>105</v>
      </c>
      <c r="B10" s="25" t="s">
        <v>11</v>
      </c>
      <c r="S10" t="s">
        <v>11</v>
      </c>
    </row>
    <row r="11" spans="1:19" x14ac:dyDescent="0.25">
      <c r="A11" s="6" t="s">
        <v>106</v>
      </c>
      <c r="B11" s="25" t="s">
        <v>11</v>
      </c>
      <c r="S11" t="s">
        <v>10</v>
      </c>
    </row>
    <row r="12" spans="1:19" x14ac:dyDescent="0.25">
      <c r="A12" s="6" t="s">
        <v>107</v>
      </c>
      <c r="B12" s="25" t="s">
        <v>10</v>
      </c>
    </row>
    <row r="13" spans="1:19" x14ac:dyDescent="0.25">
      <c r="A13" s="6" t="s">
        <v>108</v>
      </c>
      <c r="B13" s="25" t="s">
        <v>10</v>
      </c>
    </row>
    <row r="14" spans="1:19" x14ac:dyDescent="0.25">
      <c r="A14" s="6" t="s">
        <v>109</v>
      </c>
      <c r="B14" s="25" t="s">
        <v>10</v>
      </c>
      <c r="S14" t="s">
        <v>17</v>
      </c>
    </row>
    <row r="15" spans="1:19" x14ac:dyDescent="0.25">
      <c r="A15" s="6" t="s">
        <v>28</v>
      </c>
      <c r="S15" t="s">
        <v>18</v>
      </c>
    </row>
    <row r="16" spans="1:19" ht="15" customHeight="1" x14ac:dyDescent="0.25">
      <c r="A16" s="6" t="s">
        <v>110</v>
      </c>
      <c r="S16" t="s">
        <v>19</v>
      </c>
    </row>
    <row r="17" spans="1:19" x14ac:dyDescent="0.25">
      <c r="A17" s="6" t="s">
        <v>12</v>
      </c>
      <c r="B17" s="25" t="s">
        <v>17</v>
      </c>
      <c r="S17" t="s">
        <v>20</v>
      </c>
    </row>
    <row r="18" spans="1:19" x14ac:dyDescent="0.25">
      <c r="A18" s="6" t="s">
        <v>13</v>
      </c>
      <c r="B18" s="26">
        <v>41477</v>
      </c>
      <c r="S18" t="s">
        <v>21</v>
      </c>
    </row>
    <row r="19" spans="1:19" x14ac:dyDescent="0.25">
      <c r="A19" s="6" t="s">
        <v>14</v>
      </c>
      <c r="B19" s="25" t="s">
        <v>15</v>
      </c>
    </row>
    <row r="20" spans="1:19" x14ac:dyDescent="0.25">
      <c r="A20" s="6" t="s">
        <v>16</v>
      </c>
    </row>
    <row r="21" spans="1:19" x14ac:dyDescent="0.25">
      <c r="A21"/>
      <c r="S21" t="s">
        <v>23</v>
      </c>
    </row>
    <row r="22" spans="1:19" x14ac:dyDescent="0.25">
      <c r="A22"/>
      <c r="S22" t="s">
        <v>15</v>
      </c>
    </row>
    <row r="23" spans="1:19" x14ac:dyDescent="0.25">
      <c r="A23"/>
      <c r="S23" t="s">
        <v>22</v>
      </c>
    </row>
    <row r="25" spans="1:19" x14ac:dyDescent="0.25">
      <c r="A25"/>
      <c r="S25" t="s">
        <v>29</v>
      </c>
    </row>
    <row r="26" spans="1:19" x14ac:dyDescent="0.25">
      <c r="A26"/>
      <c r="S26" t="s">
        <v>31</v>
      </c>
    </row>
    <row r="27" spans="1:19" x14ac:dyDescent="0.25">
      <c r="A27"/>
      <c r="S27" t="s">
        <v>30</v>
      </c>
    </row>
    <row r="28" spans="1:19" x14ac:dyDescent="0.25">
      <c r="A28"/>
      <c r="S28" t="s">
        <v>21</v>
      </c>
    </row>
  </sheetData>
  <dataValidations count="4">
    <dataValidation type="list" allowBlank="1" showInputMessage="1" showErrorMessage="1" sqref="B17">
      <formula1>$S$14:$S$18</formula1>
    </dataValidation>
    <dataValidation type="list" allowBlank="1" showInputMessage="1" showErrorMessage="1" sqref="B10:B14">
      <formula1>$S$10:$S$11</formula1>
    </dataValidation>
    <dataValidation type="list" allowBlank="1" showInputMessage="1" showErrorMessage="1" sqref="B15">
      <formula1>$S$25:$S$28</formula1>
    </dataValidation>
    <dataValidation type="list" allowBlank="1" showInputMessage="1" showErrorMessage="1" sqref="B19">
      <formula1>$S$21:$S$23</formula1>
    </dataValidation>
  </dataValidations>
  <hyperlinks>
    <hyperlink ref="B1" location="EEDS4TC9data!A1" display="View Data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1" sqref="D1"/>
    </sheetView>
  </sheetViews>
  <sheetFormatPr defaultColWidth="11.42578125" defaultRowHeight="15" x14ac:dyDescent="0.25"/>
  <cols>
    <col min="1" max="1" width="58.42578125" customWidth="1"/>
  </cols>
  <sheetData>
    <row r="1" spans="1:5" ht="21" x14ac:dyDescent="0.35">
      <c r="A1" s="4" t="s">
        <v>101</v>
      </c>
      <c r="D1" s="35" t="s">
        <v>50</v>
      </c>
    </row>
    <row r="3" spans="1:5" ht="30" x14ac:dyDescent="0.25">
      <c r="A3" s="12" t="s">
        <v>121</v>
      </c>
    </row>
    <row r="4" spans="1:5" x14ac:dyDescent="0.25">
      <c r="A4" t="s">
        <v>77</v>
      </c>
    </row>
    <row r="5" spans="1:5" x14ac:dyDescent="0.25">
      <c r="A5" t="s">
        <v>56</v>
      </c>
    </row>
    <row r="6" spans="1:5" x14ac:dyDescent="0.25">
      <c r="A6" t="s">
        <v>76</v>
      </c>
    </row>
    <row r="8" spans="1:5" x14ac:dyDescent="0.25">
      <c r="A8" s="6"/>
    </row>
    <row r="9" spans="1:5" x14ac:dyDescent="0.25">
      <c r="A9" s="8"/>
    </row>
    <row r="10" spans="1:5" x14ac:dyDescent="0.25">
      <c r="A10" s="13" t="s">
        <v>24</v>
      </c>
      <c r="B10" s="13">
        <v>2008</v>
      </c>
      <c r="C10" s="13">
        <v>2009</v>
      </c>
      <c r="D10" s="13">
        <v>2010</v>
      </c>
      <c r="E10" s="13">
        <v>2011</v>
      </c>
    </row>
    <row r="11" spans="1:5" x14ac:dyDescent="0.25">
      <c r="A11" s="13" t="s">
        <v>5</v>
      </c>
      <c r="B11" s="14">
        <v>1052</v>
      </c>
      <c r="C11" s="14">
        <v>862</v>
      </c>
      <c r="D11" s="14">
        <v>862</v>
      </c>
      <c r="E11" s="14">
        <v>1018</v>
      </c>
    </row>
    <row r="12" spans="1:5" x14ac:dyDescent="0.25">
      <c r="A12" s="6"/>
    </row>
    <row r="13" spans="1:5" x14ac:dyDescent="0.25">
      <c r="A13" s="7"/>
    </row>
    <row r="14" spans="1:5" x14ac:dyDescent="0.25">
      <c r="A14" s="7"/>
    </row>
    <row r="15" spans="1:5" x14ac:dyDescent="0.25">
      <c r="A15" s="7"/>
    </row>
    <row r="16" spans="1:5" x14ac:dyDescent="0.25">
      <c r="A16" s="6"/>
    </row>
    <row r="17" spans="1:1" x14ac:dyDescent="0.25">
      <c r="A17" s="6"/>
    </row>
    <row r="18" spans="1:1" x14ac:dyDescent="0.25">
      <c r="A18" s="6"/>
    </row>
    <row r="19" spans="1:1" x14ac:dyDescent="0.25">
      <c r="A19" s="6"/>
    </row>
  </sheetData>
  <hyperlinks>
    <hyperlink ref="D1" location="EEDS5TC11metadata!A1" display="View metadata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EEDS1TC2data</vt:lpstr>
      <vt:lpstr>EEDS1TC2metadata</vt:lpstr>
      <vt:lpstr>EEDS2TC9data</vt:lpstr>
      <vt:lpstr>EEDS2TC9metadata</vt:lpstr>
      <vt:lpstr>EEDS3TC9data</vt:lpstr>
      <vt:lpstr>EEDS3TC9metadata</vt:lpstr>
      <vt:lpstr>EEDS4TC9data</vt:lpstr>
      <vt:lpstr>EEDS4TC9metadata</vt:lpstr>
      <vt:lpstr>EEDS5TC11data</vt:lpstr>
      <vt:lpstr>EEDS5TC11metadata</vt:lpstr>
      <vt:lpstr>EEDS6TC10data</vt:lpstr>
      <vt:lpstr>EEDS6TC10metadata</vt:lpstr>
      <vt:lpstr>EEDS7TC6data</vt:lpstr>
      <vt:lpstr>EEDS7TC6metadata</vt:lpstr>
      <vt:lpstr>EEDS8TC6data</vt:lpstr>
      <vt:lpstr>EEDS8TC6metadata</vt:lpstr>
      <vt:lpstr>EEDS9TC6data</vt:lpstr>
      <vt:lpstr>EEDS9TC6metadata</vt:lpstr>
      <vt:lpstr>EEDS10TC7data</vt:lpstr>
      <vt:lpstr>EEDS10TC7metadata</vt:lpstr>
      <vt:lpstr>EEDS11TC7data</vt:lpstr>
      <vt:lpstr>EEDS11TC7metadata</vt:lpstr>
      <vt:lpstr>EEDS12TC7data</vt:lpstr>
      <vt:lpstr>EEDS12TC7metadata</vt:lpstr>
      <vt:lpstr>EEDS13TC7data</vt:lpstr>
      <vt:lpstr>EEDS13TC7metadata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Jurado</dc:creator>
  <cp:lastModifiedBy>Donlon, Simon</cp:lastModifiedBy>
  <cp:lastPrinted>2013-05-17T08:25:45Z</cp:lastPrinted>
  <dcterms:created xsi:type="dcterms:W3CDTF">2013-01-09T12:36:46Z</dcterms:created>
  <dcterms:modified xsi:type="dcterms:W3CDTF">2014-06-23T14:52:53Z</dcterms:modified>
</cp:coreProperties>
</file>